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192.168.1.254\z_intern\01_VorstandKammer\00_Vorstand2013\HonorarBEstandsaufnahme\out_homepage\"/>
    </mc:Choice>
  </mc:AlternateContent>
  <workbookProtection lockStructure="1"/>
  <bookViews>
    <workbookView xWindow="0" yWindow="0" windowWidth="21030" windowHeight="14160"/>
  </bookViews>
  <sheets>
    <sheet name="Calcolo_Berechnung" sheetId="2" r:id="rId1"/>
    <sheet name="Tab-A" sheetId="12" r:id="rId2"/>
    <sheet name="Tabelle A" sheetId="11" state="hidden" r:id="rId3"/>
  </sheets>
  <definedNames>
    <definedName name="cat" localSheetId="1">#REF!</definedName>
    <definedName name="cat">#REF!</definedName>
    <definedName name="_xlnm.Print_Area" localSheetId="0">Calcolo_Berechnung!$B$2:$O$74</definedName>
    <definedName name="_xlnm.Print_Area" localSheetId="1">'Tab-A'!$A$1:$K$70</definedName>
    <definedName name="_xlnm.Print_Area" localSheetId="2">'Tabelle A'!$A$1:$I$70</definedName>
    <definedName name="spese" localSheetId="1">#REF!</definedName>
    <definedName name="spese">#REF!</definedName>
  </definedNames>
  <calcPr calcId="152511"/>
</workbook>
</file>

<file path=xl/calcChain.xml><?xml version="1.0" encoding="utf-8"?>
<calcChain xmlns="http://schemas.openxmlformats.org/spreadsheetml/2006/main">
  <c r="E36" i="2" l="1"/>
  <c r="E35" i="2"/>
  <c r="D35" i="2"/>
  <c r="E46" i="2" s="1"/>
  <c r="B16" i="11"/>
  <c r="C16" i="12" s="1"/>
  <c r="B10" i="11"/>
  <c r="B8" i="11"/>
  <c r="B6" i="11"/>
  <c r="C7" i="11"/>
  <c r="C6" i="11"/>
  <c r="F49" i="2" l="1"/>
  <c r="I49" i="2"/>
  <c r="E50" i="2"/>
  <c r="I45" i="2"/>
  <c r="F45" i="2"/>
  <c r="E9" i="12"/>
  <c r="E44" i="12" s="1"/>
  <c r="E61" i="12" s="1"/>
  <c r="E11" i="12"/>
  <c r="E28" i="12" s="1"/>
  <c r="F9" i="12"/>
  <c r="G9" i="12"/>
  <c r="H9" i="12"/>
  <c r="H26" i="12" s="1"/>
  <c r="F11" i="12"/>
  <c r="G11" i="12"/>
  <c r="H11" i="12"/>
  <c r="H28" i="12" s="1"/>
  <c r="H41" i="12"/>
  <c r="H58" i="12" s="1"/>
  <c r="G24" i="12"/>
  <c r="H42" i="12"/>
  <c r="H59" i="12" s="1"/>
  <c r="G25" i="12"/>
  <c r="F45" i="12"/>
  <c r="F62" i="12" s="1"/>
  <c r="G27" i="12"/>
  <c r="H27" i="12"/>
  <c r="E42" i="12"/>
  <c r="E59" i="12" s="1"/>
  <c r="E43" i="12"/>
  <c r="E60" i="12" s="1"/>
  <c r="E46" i="12"/>
  <c r="E63" i="12" s="1"/>
  <c r="E41" i="12"/>
  <c r="E58" i="12" s="1"/>
  <c r="E4" i="12"/>
  <c r="D7" i="12"/>
  <c r="D24" i="12" s="1"/>
  <c r="D28" i="12" s="1"/>
  <c r="D6" i="12"/>
  <c r="D8" i="12" s="1"/>
  <c r="C10" i="12"/>
  <c r="C27" i="12" s="1"/>
  <c r="C8" i="12"/>
  <c r="C25" i="12" s="1"/>
  <c r="C6" i="12"/>
  <c r="C23" i="12" s="1"/>
  <c r="C41" i="12" s="1"/>
  <c r="J51" i="12"/>
  <c r="J68" i="12" s="1"/>
  <c r="I51" i="12"/>
  <c r="I68" i="12" s="1"/>
  <c r="H51" i="12"/>
  <c r="H68" i="12" s="1"/>
  <c r="G51" i="12"/>
  <c r="G68" i="12" s="1"/>
  <c r="F51" i="12"/>
  <c r="F68" i="12" s="1"/>
  <c r="E51" i="12"/>
  <c r="E68" i="12" s="1"/>
  <c r="I45" i="12"/>
  <c r="I62" i="12" s="1"/>
  <c r="H45" i="12"/>
  <c r="H62" i="12" s="1"/>
  <c r="G45" i="12"/>
  <c r="G62" i="12" s="1"/>
  <c r="E45" i="12"/>
  <c r="E62" i="12" s="1"/>
  <c r="H44" i="12"/>
  <c r="H61" i="12" s="1"/>
  <c r="I43" i="12"/>
  <c r="H43" i="12"/>
  <c r="H60" i="12" s="1"/>
  <c r="F43" i="12"/>
  <c r="F60" i="12" s="1"/>
  <c r="I42" i="12"/>
  <c r="I59" i="12" s="1"/>
  <c r="G42" i="12"/>
  <c r="G59" i="12" s="1"/>
  <c r="F42" i="12"/>
  <c r="F59" i="12" s="1"/>
  <c r="I41" i="12"/>
  <c r="I58" i="12" s="1"/>
  <c r="G41" i="12"/>
  <c r="G58" i="12" s="1"/>
  <c r="F41" i="12"/>
  <c r="F58" i="12" s="1"/>
  <c r="J33" i="12"/>
  <c r="I33" i="12"/>
  <c r="H33" i="12"/>
  <c r="G33" i="12"/>
  <c r="F33" i="12"/>
  <c r="E33" i="12"/>
  <c r="I27" i="12"/>
  <c r="F27" i="12"/>
  <c r="E27" i="12"/>
  <c r="I25" i="12"/>
  <c r="H25" i="12"/>
  <c r="F25" i="12"/>
  <c r="E25" i="12"/>
  <c r="I24" i="12"/>
  <c r="H24" i="12"/>
  <c r="F24" i="12"/>
  <c r="I23" i="12"/>
  <c r="H23" i="12"/>
  <c r="G23" i="12"/>
  <c r="F23" i="12"/>
  <c r="E23" i="12"/>
  <c r="J17" i="12"/>
  <c r="J52" i="12" s="1"/>
  <c r="J69" i="12" s="1"/>
  <c r="I17" i="12"/>
  <c r="I34" i="12" s="1"/>
  <c r="H17" i="12"/>
  <c r="H34" i="12" s="1"/>
  <c r="G17" i="12"/>
  <c r="G34" i="12" s="1"/>
  <c r="F17" i="12"/>
  <c r="F52" i="12" s="1"/>
  <c r="F69" i="12" s="1"/>
  <c r="E17" i="12"/>
  <c r="E52" i="12" s="1"/>
  <c r="E69" i="12" s="1"/>
  <c r="I11" i="12"/>
  <c r="I46" i="12" s="1"/>
  <c r="I63" i="12" s="1"/>
  <c r="G28" i="12"/>
  <c r="I9" i="12"/>
  <c r="I26" i="12" s="1"/>
  <c r="G26" i="12"/>
  <c r="B27" i="11"/>
  <c r="B45" i="11" s="1"/>
  <c r="B62" i="11" s="1"/>
  <c r="B25" i="11"/>
  <c r="B43" i="11" s="1"/>
  <c r="B60" i="11" s="1"/>
  <c r="B23" i="11"/>
  <c r="B41" i="11" s="1"/>
  <c r="B58" i="11" s="1"/>
  <c r="B33" i="11"/>
  <c r="B51" i="11" s="1"/>
  <c r="B68" i="11" s="1"/>
  <c r="S9" i="11"/>
  <c r="S8" i="11"/>
  <c r="S7" i="11"/>
  <c r="C24" i="11"/>
  <c r="C26" i="11" s="1"/>
  <c r="C23" i="11"/>
  <c r="C33" i="11" s="1"/>
  <c r="C17" i="11"/>
  <c r="C16" i="11"/>
  <c r="C10" i="11"/>
  <c r="C9" i="11"/>
  <c r="C8" i="11"/>
  <c r="C11" i="11"/>
  <c r="C50" i="2"/>
  <c r="L2" i="11" s="1"/>
  <c r="A29" i="2"/>
  <c r="A26" i="2"/>
  <c r="C28" i="11" l="1"/>
  <c r="I44" i="12"/>
  <c r="I61" i="12" s="1"/>
  <c r="C41" i="11"/>
  <c r="C43" i="11"/>
  <c r="C45" i="11"/>
  <c r="D11" i="12"/>
  <c r="C25" i="11"/>
  <c r="C34" i="11"/>
  <c r="C27" i="11"/>
  <c r="C33" i="12"/>
  <c r="C51" i="12" s="1"/>
  <c r="C51" i="11"/>
  <c r="G43" i="12"/>
  <c r="G60" i="12" s="1"/>
  <c r="E24" i="12"/>
  <c r="D17" i="12"/>
  <c r="D9" i="12"/>
  <c r="D16" i="12"/>
  <c r="D23" i="12"/>
  <c r="D33" i="12" s="1"/>
  <c r="D10" i="12"/>
  <c r="G52" i="12"/>
  <c r="G69" i="12" s="1"/>
  <c r="G44" i="12"/>
  <c r="G61" i="12" s="1"/>
  <c r="H52" i="12"/>
  <c r="H69" i="12" s="1"/>
  <c r="F44" i="12"/>
  <c r="F61" i="12" s="1"/>
  <c r="F26" i="12"/>
  <c r="C58" i="12"/>
  <c r="F46" i="12"/>
  <c r="F63" i="12" s="1"/>
  <c r="F28" i="12"/>
  <c r="I52" i="12"/>
  <c r="I69" i="12" s="1"/>
  <c r="J34" i="12"/>
  <c r="I60" i="12"/>
  <c r="C43" i="12"/>
  <c r="G46" i="12"/>
  <c r="G63" i="12" s="1"/>
  <c r="D26" i="12"/>
  <c r="I28" i="12"/>
  <c r="E34" i="12"/>
  <c r="H46" i="12"/>
  <c r="H63" i="12" s="1"/>
  <c r="D34" i="12"/>
  <c r="E26" i="12"/>
  <c r="F34" i="12"/>
  <c r="C45" i="12"/>
  <c r="L16" i="11"/>
  <c r="L8" i="11"/>
  <c r="L6" i="11"/>
  <c r="L10" i="11"/>
  <c r="L7" i="11"/>
  <c r="I51" i="11"/>
  <c r="I68" i="11" s="1"/>
  <c r="H51" i="11"/>
  <c r="H68" i="11" s="1"/>
  <c r="G51" i="11"/>
  <c r="F51" i="11"/>
  <c r="F68" i="11" s="1"/>
  <c r="E51" i="11"/>
  <c r="E68" i="11" s="1"/>
  <c r="D51" i="11"/>
  <c r="D68" i="11" s="1"/>
  <c r="H45" i="11"/>
  <c r="H62" i="11" s="1"/>
  <c r="H43" i="11"/>
  <c r="H60" i="11" s="1"/>
  <c r="L60" i="11" s="1"/>
  <c r="H42" i="11"/>
  <c r="H59" i="11" s="1"/>
  <c r="H41" i="11"/>
  <c r="H58" i="11" s="1"/>
  <c r="G41" i="11"/>
  <c r="G58" i="11" s="1"/>
  <c r="G45" i="11"/>
  <c r="G62" i="11" s="1"/>
  <c r="G43" i="11"/>
  <c r="G60" i="11" s="1"/>
  <c r="G42" i="11"/>
  <c r="G59" i="11" s="1"/>
  <c r="F45" i="11"/>
  <c r="F62" i="11" s="1"/>
  <c r="F43" i="11"/>
  <c r="F60" i="11" s="1"/>
  <c r="F42" i="11"/>
  <c r="F59" i="11" s="1"/>
  <c r="E45" i="11"/>
  <c r="E62" i="11" s="1"/>
  <c r="E43" i="11"/>
  <c r="E60" i="11" s="1"/>
  <c r="D45" i="11"/>
  <c r="D62" i="11" s="1"/>
  <c r="D43" i="11"/>
  <c r="D60" i="11" s="1"/>
  <c r="E42" i="11"/>
  <c r="E59" i="11" s="1"/>
  <c r="D42" i="11"/>
  <c r="D59" i="11" s="1"/>
  <c r="F41" i="11"/>
  <c r="F58" i="11" s="1"/>
  <c r="E41" i="11"/>
  <c r="E58" i="11" s="1"/>
  <c r="D41" i="11"/>
  <c r="D58" i="11" s="1"/>
  <c r="H24" i="11"/>
  <c r="L24" i="11" s="1"/>
  <c r="H25" i="11"/>
  <c r="H27" i="11"/>
  <c r="L27" i="11" s="1"/>
  <c r="H23" i="11"/>
  <c r="E33" i="11"/>
  <c r="F33" i="11"/>
  <c r="G33" i="11"/>
  <c r="H33" i="11"/>
  <c r="L33" i="11" s="1"/>
  <c r="I33" i="11"/>
  <c r="D33" i="11"/>
  <c r="D24" i="11"/>
  <c r="E24" i="11"/>
  <c r="F24" i="11"/>
  <c r="G24" i="11"/>
  <c r="D25" i="11"/>
  <c r="E25" i="11"/>
  <c r="F25" i="11"/>
  <c r="G25" i="11"/>
  <c r="D27" i="11"/>
  <c r="E27" i="11"/>
  <c r="F27" i="11"/>
  <c r="G27" i="11"/>
  <c r="E23" i="11"/>
  <c r="F23" i="11"/>
  <c r="G23" i="11"/>
  <c r="D23" i="11"/>
  <c r="E17" i="11"/>
  <c r="E52" i="11" s="1"/>
  <c r="F17" i="11"/>
  <c r="F52" i="11" s="1"/>
  <c r="G17" i="11"/>
  <c r="G52" i="11" s="1"/>
  <c r="H17" i="11"/>
  <c r="H52" i="11" s="1"/>
  <c r="L52" i="11" s="1"/>
  <c r="I17" i="11"/>
  <c r="I34" i="11" s="1"/>
  <c r="D17" i="11"/>
  <c r="D34" i="11" s="1"/>
  <c r="E11" i="11"/>
  <c r="E28" i="11" s="1"/>
  <c r="F11" i="11"/>
  <c r="F46" i="11" s="1"/>
  <c r="F63" i="11" s="1"/>
  <c r="G11" i="11"/>
  <c r="G46" i="11" s="1"/>
  <c r="G63" i="11" s="1"/>
  <c r="H11" i="11"/>
  <c r="H46" i="11" s="1"/>
  <c r="H63" i="11" s="1"/>
  <c r="L63" i="11" s="1"/>
  <c r="D11" i="11"/>
  <c r="D46" i="11" s="1"/>
  <c r="D63" i="11" s="1"/>
  <c r="H9" i="11"/>
  <c r="H26" i="11" s="1"/>
  <c r="G9" i="11"/>
  <c r="G26" i="11" s="1"/>
  <c r="F9" i="11"/>
  <c r="F44" i="11" s="1"/>
  <c r="F61" i="11" s="1"/>
  <c r="E9" i="11"/>
  <c r="E44" i="11" s="1"/>
  <c r="E61" i="11" s="1"/>
  <c r="D9" i="11"/>
  <c r="D44" i="11" s="1"/>
  <c r="D61" i="11" s="1"/>
  <c r="L58" i="11" l="1"/>
  <c r="L26" i="11"/>
  <c r="L59" i="11"/>
  <c r="L11" i="11"/>
  <c r="L62" i="11"/>
  <c r="L23" i="11"/>
  <c r="F26" i="11"/>
  <c r="L25" i="11"/>
  <c r="C44" i="11"/>
  <c r="C46" i="11"/>
  <c r="C52" i="11"/>
  <c r="C42" i="11"/>
  <c r="D25" i="12"/>
  <c r="C58" i="11"/>
  <c r="C62" i="11"/>
  <c r="M62" i="11" s="1"/>
  <c r="C68" i="11"/>
  <c r="C60" i="11"/>
  <c r="D27" i="12"/>
  <c r="D44" i="12"/>
  <c r="D42" i="12"/>
  <c r="D52" i="12"/>
  <c r="D46" i="12"/>
  <c r="D45" i="12"/>
  <c r="D41" i="12"/>
  <c r="D51" i="12"/>
  <c r="D43" i="12"/>
  <c r="C68" i="12"/>
  <c r="C60" i="12"/>
  <c r="C62" i="12"/>
  <c r="H28" i="11"/>
  <c r="I52" i="11"/>
  <c r="I69" i="11" s="1"/>
  <c r="G44" i="11"/>
  <c r="G61" i="11" s="1"/>
  <c r="L43" i="11"/>
  <c r="L46" i="11"/>
  <c r="L51" i="11"/>
  <c r="F28" i="11"/>
  <c r="L42" i="11"/>
  <c r="L41" i="11"/>
  <c r="E34" i="11"/>
  <c r="L17" i="11"/>
  <c r="L9" i="11"/>
  <c r="H34" i="11"/>
  <c r="L34" i="11" s="1"/>
  <c r="L45" i="11"/>
  <c r="D26" i="11"/>
  <c r="F34" i="11"/>
  <c r="D28" i="11"/>
  <c r="G28" i="11"/>
  <c r="G34" i="11"/>
  <c r="H44" i="11"/>
  <c r="L44" i="11" s="1"/>
  <c r="D52" i="11"/>
  <c r="D69" i="11" s="1"/>
  <c r="E46" i="11"/>
  <c r="E63" i="11" s="1"/>
  <c r="E26" i="11"/>
  <c r="H69" i="11"/>
  <c r="L69" i="11" s="1"/>
  <c r="G69" i="11"/>
  <c r="G68" i="11"/>
  <c r="L68" i="11" s="1"/>
  <c r="F69" i="11"/>
  <c r="E69" i="11"/>
  <c r="N36" i="2"/>
  <c r="L28" i="11" l="1"/>
  <c r="C69" i="11"/>
  <c r="K69" i="11" s="1"/>
  <c r="C63" i="11"/>
  <c r="M63" i="11" s="1"/>
  <c r="C61" i="11"/>
  <c r="K61" i="11" s="1"/>
  <c r="C59" i="11"/>
  <c r="D62" i="12"/>
  <c r="D60" i="12"/>
  <c r="D68" i="12"/>
  <c r="D58" i="12"/>
  <c r="D59" i="12"/>
  <c r="D61" i="12"/>
  <c r="D63" i="12"/>
  <c r="D69" i="12"/>
  <c r="K9" i="11"/>
  <c r="K8" i="11"/>
  <c r="K68" i="11"/>
  <c r="K44" i="11"/>
  <c r="K43" i="11"/>
  <c r="M10" i="11"/>
  <c r="K11" i="11"/>
  <c r="K10" i="11"/>
  <c r="K34" i="11"/>
  <c r="K33" i="11"/>
  <c r="K52" i="11"/>
  <c r="K51" i="11"/>
  <c r="K27" i="11"/>
  <c r="K28" i="11"/>
  <c r="K26" i="11"/>
  <c r="K25" i="11"/>
  <c r="K60" i="11"/>
  <c r="K16" i="11"/>
  <c r="K17" i="11"/>
  <c r="K41" i="11"/>
  <c r="K42" i="11"/>
  <c r="K58" i="11"/>
  <c r="K59" i="11"/>
  <c r="K45" i="11"/>
  <c r="K46" i="11"/>
  <c r="K62" i="11"/>
  <c r="M25" i="11"/>
  <c r="H61" i="11"/>
  <c r="L61" i="11" s="1"/>
  <c r="M61" i="11" s="1"/>
  <c r="M8" i="11"/>
  <c r="M9" i="11"/>
  <c r="M28" i="11"/>
  <c r="M27" i="11"/>
  <c r="M51" i="11"/>
  <c r="M52" i="11"/>
  <c r="M26" i="11"/>
  <c r="M60" i="11"/>
  <c r="M11" i="11"/>
  <c r="M42" i="11"/>
  <c r="M41" i="11"/>
  <c r="M59" i="11"/>
  <c r="M58" i="11"/>
  <c r="M46" i="11"/>
  <c r="M45" i="11"/>
  <c r="M17" i="11"/>
  <c r="M68" i="11"/>
  <c r="M43" i="11"/>
  <c r="M44" i="11"/>
  <c r="M33" i="11"/>
  <c r="M34" i="11"/>
  <c r="M16" i="11"/>
  <c r="A73" i="2"/>
  <c r="K63" i="11" l="1"/>
  <c r="K70" i="11" s="1"/>
  <c r="M69" i="11"/>
  <c r="M70" i="11" s="1"/>
  <c r="K53" i="11"/>
  <c r="P7" i="11" s="1"/>
  <c r="M53" i="11"/>
  <c r="Q7" i="11" s="1"/>
  <c r="N45" i="2" l="1"/>
  <c r="K42" i="2"/>
  <c r="N49" i="2" l="1"/>
  <c r="M7" i="11"/>
  <c r="K7" i="11"/>
  <c r="K24" i="11"/>
  <c r="M23" i="11"/>
  <c r="K6" i="11"/>
  <c r="M6" i="11"/>
  <c r="S6" i="11"/>
  <c r="N46" i="2" l="1"/>
  <c r="N53" i="2" s="1"/>
  <c r="K18" i="11"/>
  <c r="P6" i="11" s="1"/>
  <c r="P9" i="11" s="1"/>
  <c r="G46" i="2" s="1"/>
  <c r="K46" i="2" s="1"/>
  <c r="M18" i="11"/>
  <c r="Q6" i="11" s="1"/>
  <c r="Q9" i="11" s="1"/>
  <c r="G50" i="2" s="1"/>
  <c r="K50" i="2" s="1"/>
  <c r="N50" i="2" s="1"/>
  <c r="K23" i="11"/>
  <c r="K35" i="11" s="1"/>
  <c r="M24" i="11"/>
  <c r="M35" i="11" s="1"/>
  <c r="K53" i="2" l="1"/>
  <c r="K57" i="2" s="1"/>
</calcChain>
</file>

<file path=xl/comments1.xml><?xml version="1.0" encoding="utf-8"?>
<comments xmlns="http://schemas.openxmlformats.org/spreadsheetml/2006/main">
  <authors>
    <author>win2</author>
  </authors>
  <commentList>
    <comment ref="E9" authorId="0" shapeId="0">
      <text>
        <r>
          <rPr>
            <b/>
            <sz val="8"/>
            <color indexed="81"/>
            <rFont val="Tahoma"/>
            <family val="2"/>
          </rPr>
          <t>Nome del progetto
Projekttitel eingeben</t>
        </r>
      </text>
    </comment>
    <comment ref="E12" authorId="0" shapeId="0">
      <text>
        <r>
          <rPr>
            <b/>
            <sz val="8"/>
            <color indexed="81"/>
            <rFont val="Tahoma"/>
            <family val="2"/>
          </rPr>
          <t>Nome e indirizzo della committenza
Name und Adresse der Auftraggeber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 xml:space="preserve">cliccare e scegliere la tipologia dell'edificio
</t>
        </r>
        <r>
          <rPr>
            <sz val="9"/>
            <color indexed="81"/>
            <rFont val="Tahoma"/>
            <family val="2"/>
          </rPr>
          <t>descrizioni vedi tabella "A"</t>
        </r>
        <r>
          <rPr>
            <b/>
            <sz val="9"/>
            <color indexed="81"/>
            <rFont val="Tahoma"/>
            <family val="2"/>
          </rPr>
          <t xml:space="preserve">
anklicken und die Typologie auswählen
</t>
        </r>
        <r>
          <rPr>
            <sz val="9"/>
            <color indexed="81"/>
            <rFont val="Tahoma"/>
            <family val="2"/>
          </rPr>
          <t>Beschreibungen siehe Tabelle "A"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 xml:space="preserve">cliccare e scegliere la disposizione e conformazione dei vani
</t>
        </r>
        <r>
          <rPr>
            <sz val="9"/>
            <color indexed="81"/>
            <rFont val="Tahoma"/>
            <family val="2"/>
          </rPr>
          <t>descrizioni vedi tabella "A"</t>
        </r>
        <r>
          <rPr>
            <b/>
            <sz val="9"/>
            <color indexed="81"/>
            <rFont val="Tahoma"/>
            <family val="2"/>
          </rPr>
          <t xml:space="preserve">
anklicken und die Anordnung und Beschaffenheit der Räume  auswählen: 
</t>
        </r>
        <r>
          <rPr>
            <sz val="9"/>
            <color indexed="81"/>
            <rFont val="Tahoma"/>
            <family val="2"/>
          </rPr>
          <t>Beschreibungen siehe Tabelle "A"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>cliccare e scegliere la scala
anklicken und den Masstab auswählen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</rPr>
          <t>inserire il volume lordo o la superfice lorda del fabbricato
Bruttorauminhalt oder Bruttogeschossfläche des Gebäudes eingeben</t>
        </r>
      </text>
    </comment>
    <comment ref="H57" authorId="0" shapeId="0">
      <text>
        <r>
          <rPr>
            <b/>
            <sz val="8"/>
            <color indexed="81"/>
            <rFont val="Tahoma"/>
            <family val="2"/>
          </rPr>
          <t>Inserire qui un eventuale sconto
Eventuellen Nachlass hier eingeben</t>
        </r>
      </text>
    </comment>
  </commentList>
</comments>
</file>

<file path=xl/sharedStrings.xml><?xml version="1.0" encoding="utf-8"?>
<sst xmlns="http://schemas.openxmlformats.org/spreadsheetml/2006/main" count="252" uniqueCount="97">
  <si>
    <t>Committente</t>
  </si>
  <si>
    <t>Data - Datum:</t>
  </si>
  <si>
    <t>x</t>
  </si>
  <si>
    <t>1.)</t>
  </si>
  <si>
    <t>2.)</t>
  </si>
  <si>
    <t/>
  </si>
  <si>
    <t>Descrizioni</t>
  </si>
  <si>
    <t>Beschreibungen</t>
  </si>
  <si>
    <t>percentuale di sconto</t>
  </si>
  <si>
    <t>Prozentueller Nachlass</t>
  </si>
  <si>
    <t>Nachlass</t>
  </si>
  <si>
    <t>Legende:</t>
  </si>
  <si>
    <t>Legenda:</t>
  </si>
  <si>
    <t>Optionen auswählen</t>
  </si>
  <si>
    <t>Werte eingeben</t>
  </si>
  <si>
    <t>scegliere le opzioni</t>
  </si>
  <si>
    <t>inserire valori</t>
  </si>
  <si>
    <t>Nome del progetto - Projekttitel</t>
  </si>
  <si>
    <t>Nome committenza - Name Auftraggeber</t>
  </si>
  <si>
    <t>ohne Nachlass</t>
  </si>
  <si>
    <t>Beträge mit Nachlass</t>
  </si>
  <si>
    <t xml:space="preserve">senza sconto </t>
  </si>
  <si>
    <t xml:space="preserve">Importi con sconto </t>
  </si>
  <si>
    <t>Anordnung und Beschaffenheit der Räume</t>
  </si>
  <si>
    <t>500 m³</t>
  </si>
  <si>
    <t>1000 m³</t>
  </si>
  <si>
    <t>2000 m³</t>
  </si>
  <si>
    <t>darüber hinaus €/m³ bis</t>
  </si>
  <si>
    <t>500 m²</t>
  </si>
  <si>
    <t>1000 m²</t>
  </si>
  <si>
    <t>2000 m²</t>
  </si>
  <si>
    <t>10000m²</t>
  </si>
  <si>
    <t>Arbeitsbereich - Gebäudetyp</t>
  </si>
  <si>
    <t>Bruttorauminhalt des Gebäudes</t>
  </si>
  <si>
    <t>Volume lordo del fabbricato</t>
  </si>
  <si>
    <t>100m³</t>
  </si>
  <si>
    <t>100m²</t>
  </si>
  <si>
    <t>€/m³ per quanto supera fino a</t>
  </si>
  <si>
    <t>Casistica - Tipologia di edificio</t>
  </si>
  <si>
    <t>Rilievo delle piante / Aufnahme der Grundrisse</t>
  </si>
  <si>
    <t>Rilievo delle sezioni e prospetti / Aufnahme der Schnitte und Ansichten</t>
  </si>
  <si>
    <t>Scala / Masstab</t>
  </si>
  <si>
    <t>Eventuali prestazioni aggiuntive</t>
  </si>
  <si>
    <t>Eventuelle zusäztliche Leistungen</t>
  </si>
  <si>
    <t xml:space="preserve">Bestandsaufnahme Gebäude </t>
  </si>
  <si>
    <t>Importo rilievo</t>
  </si>
  <si>
    <t>Betrag Bestandsaufnahme</t>
  </si>
  <si>
    <t>Berechnung bezug Kubatur</t>
  </si>
  <si>
    <t>Berechnung der Typologie</t>
  </si>
  <si>
    <t>und Komplexität</t>
  </si>
  <si>
    <t>für 1:100</t>
  </si>
  <si>
    <t>für 1:50</t>
  </si>
  <si>
    <t>Kubikmeterfaktor</t>
  </si>
  <si>
    <t>Zusammenfassend</t>
  </si>
  <si>
    <t>Grundpauschale</t>
  </si>
  <si>
    <t>1:50</t>
  </si>
  <si>
    <t>Grundbetrag nach Typologie</t>
  </si>
  <si>
    <t>Endergebnis</t>
  </si>
  <si>
    <t>fisso fino a  
fix bis</t>
  </si>
  <si>
    <t>Casistica - Tipologia di edificio
Arbeitsbereich - Gebäudetyp</t>
  </si>
  <si>
    <t>Disposizione e conformazione dei vani
Anordnung und Beschaffenheit der Räume</t>
  </si>
  <si>
    <t>oltre - darüber</t>
  </si>
  <si>
    <t>Fabbricato artigianale di tipo complesso e articolato, stalla, fienlie, deposito agricolo e simili   
Komplex gegliederte Handwerksbetriebe, Stallungen, Stadel, landwirtschaftliches Lager und ähnliches</t>
  </si>
  <si>
    <t>Disposizione e conformazione dei vani</t>
  </si>
  <si>
    <t>Fabbricato residenziale e/o per servizi amministrativi                                                                
Wohn- und Verwaltungsgebäude</t>
  </si>
  <si>
    <t>Fabbricato di carattere storico - artistico a qualsiasi destinazione                                            
Historisch-künstlerische Gebäude unterschiedlicher Nutzung</t>
  </si>
  <si>
    <t>Fabbricato industriale o artigianale esclusa la parte residenziale                                              
Handwerks- und Industriebetriebe ohne Wohnbereiche</t>
  </si>
  <si>
    <t>tipologia complessa e/o irregolare         komplexer Typ bzw. unregelmäßig</t>
  </si>
  <si>
    <t>tipologia semplice e/o regolare              einfacher Typ bzw. regelmäßig</t>
  </si>
  <si>
    <t>Auftraggeber</t>
  </si>
  <si>
    <t>Sconto</t>
  </si>
  <si>
    <t>3.)</t>
  </si>
  <si>
    <t>Rilievo di piante, sezioni e prosepetti 1:100 
Aufnahme von Grundrissen, Schnitten und Ansichten 1:100</t>
  </si>
  <si>
    <t>Rilievo solo delle piante 1:100     
Aufnahme nur von Grundrissen 1:100</t>
  </si>
  <si>
    <t>Rilievo di piante, sezioni e prosepetti 1:50   
Aufnahme von Grundrissen, Schnitten und Ansichten 1:50</t>
  </si>
  <si>
    <t>Rilievo solo delle piante 1:50     
Aufnahme nur von Grundrissen 1:50</t>
  </si>
  <si>
    <t>Questa tabella è stata elaborata sulla base della delibera della Giunta provinciale della Provincia Autonoma di Bolzano n. 1308 dell'11.11.2014.</t>
  </si>
  <si>
    <t>Diese Tabelle wurde auf Grundlage des Beschlusses der Landesregierung der Autonomen Provinz Bozen  Nr. 1308 vom 11.11.2014 erarbeitet.</t>
  </si>
  <si>
    <t>Rilievo solo delle piante 1:50     Aufnahme nur von Grundrissen 1:50</t>
  </si>
  <si>
    <t>Rilievo solo delle piante 1:100       Aufnahme nur von Grundrissen 1:100</t>
  </si>
  <si>
    <t>Gebäude (BP; KG)</t>
  </si>
  <si>
    <t>Fabbricato PED; CC)</t>
  </si>
  <si>
    <t>m3</t>
  </si>
  <si>
    <t>m2</t>
  </si>
  <si>
    <t>Importo base fino a 100</t>
  </si>
  <si>
    <t>Grundbetrag bis 100 m³</t>
  </si>
  <si>
    <t>€/m² per quanto supera fino a</t>
  </si>
  <si>
    <t>darüber hinaus €/m² bis</t>
  </si>
  <si>
    <t>Bruttogeschoßfläche des Gebäudes</t>
  </si>
  <si>
    <t>Superfice lorda del fabbricato</t>
  </si>
  <si>
    <t>Betrag über 100</t>
  </si>
  <si>
    <r>
      <t xml:space="preserve">Compenso per </t>
    </r>
    <r>
      <rPr>
        <b/>
        <sz val="12"/>
        <rFont val="Arial"/>
        <family val="2"/>
      </rPr>
      <t xml:space="preserve"> </t>
    </r>
    <r>
      <rPr>
        <b/>
        <u/>
        <sz val="12"/>
        <rFont val="Arial"/>
        <family val="2"/>
      </rPr>
      <t>rilievi di fabbricati</t>
    </r>
    <r>
      <rPr>
        <b/>
        <sz val="10"/>
        <rFont val="Arial"/>
        <family val="2"/>
      </rPr>
      <t xml:space="preserve">
Vergütung für   </t>
    </r>
    <r>
      <rPr>
        <b/>
        <u/>
        <sz val="12"/>
        <rFont val="Arial"/>
        <family val="2"/>
      </rPr>
      <t>Bestandsaufnahmen von Gebäuden</t>
    </r>
  </si>
  <si>
    <t>Versione 1.0
agosto 2016
Version 1.0
August 2016</t>
  </si>
  <si>
    <t>Rilievo fabbricato</t>
  </si>
  <si>
    <t>Importo  oltre  i  100</t>
  </si>
  <si>
    <t>Rilievo di piante, sezioni e prospetti 1:100   Aufnahme von Grundrissen, Schnitten und Ansichten 1:100</t>
  </si>
  <si>
    <t>Rilievo di piante, sezioni e prospetti 1:50     Aufnahme von Grundrissen, Schnitten und Ansichten 1:50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</si>
</sst>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4" formatCode="&quot;€&quot;\ #,##0.00"/>
    <numFmt numFmtId="165" formatCode="_-* #,##0\ _D_M_-;\-* #,##0\ _D_M_-;_-* &quot;-&quot;\ _D_M_-;_-@_-"/>
    <numFmt numFmtId="166" formatCode="0.00000%"/>
    <numFmt numFmtId="167" formatCode="_-[$€-2]\ * #,##0.00_-;\-[$€-2]\ * #,##0.00_-;_-[$€-2]\ * &quot;-&quot;??_-"/>
    <numFmt numFmtId="168" formatCode="0.0%"/>
    <numFmt numFmtId="169" formatCode="#,##0.00\ &quot;€&quot;"/>
    <numFmt numFmtId="170" formatCode="0.0000"/>
    <numFmt numFmtId="171" formatCode="\ #,##0&quot; m³&quot;;\-\ #,##0&quot; m³&quot;"/>
    <numFmt numFmtId="172" formatCode="#,##0_ ;\-#,##0\ "/>
  </numFmts>
  <fonts count="3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6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sz val="12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10"/>
      <color rgb="FFCC330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5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361">
    <xf numFmtId="0" fontId="0" fillId="0" borderId="0" xfId="0"/>
    <xf numFmtId="0" fontId="0" fillId="0" borderId="0" xfId="0" applyBorder="1"/>
    <xf numFmtId="0" fontId="1" fillId="0" borderId="0" xfId="0" applyFont="1"/>
    <xf numFmtId="0" fontId="5" fillId="0" borderId="0" xfId="0" applyFont="1"/>
    <xf numFmtId="0" fontId="2" fillId="0" borderId="0" xfId="0" applyFont="1"/>
    <xf numFmtId="0" fontId="7" fillId="0" borderId="0" xfId="0" applyFont="1" applyBorder="1" applyProtection="1">
      <protection hidden="1"/>
    </xf>
    <xf numFmtId="0" fontId="8" fillId="0" borderId="0" xfId="0" applyFont="1"/>
    <xf numFmtId="0" fontId="9" fillId="0" borderId="0" xfId="0" applyFont="1" applyAlignment="1">
      <alignment horizontal="right"/>
    </xf>
    <xf numFmtId="0" fontId="7" fillId="0" borderId="0" xfId="0" applyFont="1" applyFill="1" applyBorder="1" applyProtection="1">
      <protection hidden="1"/>
    </xf>
    <xf numFmtId="0" fontId="7" fillId="0" borderId="0" xfId="0" applyFont="1"/>
    <xf numFmtId="0" fontId="0" fillId="0" borderId="0" xfId="0" applyFill="1"/>
    <xf numFmtId="0" fontId="2" fillId="0" borderId="6" xfId="0" applyFont="1" applyBorder="1"/>
    <xf numFmtId="0" fontId="2" fillId="0" borderId="0" xfId="0" applyFont="1" applyBorder="1"/>
    <xf numFmtId="0" fontId="0" fillId="0" borderId="14" xfId="0" applyFill="1" applyBorder="1"/>
    <xf numFmtId="164" fontId="5" fillId="0" borderId="14" xfId="0" applyNumberFormat="1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14" xfId="0" applyFont="1" applyFill="1" applyBorder="1" applyAlignment="1">
      <alignment horizontal="right"/>
    </xf>
    <xf numFmtId="0" fontId="2" fillId="0" borderId="10" xfId="0" applyFont="1" applyBorder="1"/>
    <xf numFmtId="0" fontId="2" fillId="0" borderId="13" xfId="0" applyFont="1" applyBorder="1"/>
    <xf numFmtId="0" fontId="0" fillId="0" borderId="12" xfId="0" applyBorder="1"/>
    <xf numFmtId="0" fontId="2" fillId="0" borderId="12" xfId="0" applyFont="1" applyBorder="1"/>
    <xf numFmtId="0" fontId="0" fillId="0" borderId="10" xfId="0" applyFill="1" applyBorder="1"/>
    <xf numFmtId="0" fontId="0" fillId="0" borderId="3" xfId="0" applyBorder="1"/>
    <xf numFmtId="0" fontId="5" fillId="0" borderId="10" xfId="0" applyFont="1" applyFill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0" fillId="0" borderId="6" xfId="0" applyFill="1" applyBorder="1"/>
    <xf numFmtId="164" fontId="5" fillId="0" borderId="6" xfId="0" applyNumberFormat="1" applyFont="1" applyFill="1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top"/>
    </xf>
    <xf numFmtId="164" fontId="0" fillId="0" borderId="0" xfId="0" applyNumberFormat="1"/>
    <xf numFmtId="0" fontId="3" fillId="0" borderId="12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/>
    <xf numFmtId="0" fontId="3" fillId="0" borderId="12" xfId="0" applyFont="1" applyBorder="1" applyAlignment="1">
      <alignment horizontal="right"/>
    </xf>
    <xf numFmtId="2" fontId="0" fillId="0" borderId="0" xfId="0" applyNumberFormat="1"/>
    <xf numFmtId="0" fontId="13" fillId="0" borderId="0" xfId="0" applyFont="1" applyFill="1"/>
    <xf numFmtId="0" fontId="14" fillId="0" borderId="0" xfId="0" applyFont="1" applyFill="1"/>
    <xf numFmtId="0" fontId="15" fillId="0" borderId="0" xfId="0" applyFont="1" applyFill="1"/>
    <xf numFmtId="0" fontId="16" fillId="0" borderId="0" xfId="0" applyFont="1" applyFill="1"/>
    <xf numFmtId="0" fontId="0" fillId="0" borderId="0" xfId="0" applyBorder="1" applyAlignment="1"/>
    <xf numFmtId="9" fontId="5" fillId="0" borderId="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9" fillId="0" borderId="0" xfId="0" applyFont="1" applyFill="1"/>
    <xf numFmtId="0" fontId="20" fillId="0" borderId="0" xfId="0" applyFont="1"/>
    <xf numFmtId="0" fontId="21" fillId="0" borderId="0" xfId="0" applyFont="1"/>
    <xf numFmtId="0" fontId="0" fillId="2" borderId="15" xfId="0" applyFill="1" applyBorder="1" applyAlignment="1"/>
    <xf numFmtId="164" fontId="5" fillId="2" borderId="16" xfId="0" applyNumberFormat="1" applyFont="1" applyFill="1" applyBorder="1" applyAlignment="1">
      <alignment horizontal="left"/>
    </xf>
    <xf numFmtId="164" fontId="0" fillId="2" borderId="16" xfId="0" applyNumberFormat="1" applyFill="1" applyBorder="1" applyAlignment="1">
      <alignment horizontal="center"/>
    </xf>
    <xf numFmtId="0" fontId="5" fillId="2" borderId="16" xfId="0" applyFont="1" applyFill="1" applyBorder="1" applyAlignment="1">
      <alignment horizontal="left"/>
    </xf>
    <xf numFmtId="9" fontId="0" fillId="2" borderId="16" xfId="0" applyNumberForma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0" fillId="2" borderId="16" xfId="0" applyFill="1" applyBorder="1"/>
    <xf numFmtId="0" fontId="0" fillId="2" borderId="17" xfId="0" applyFill="1" applyBorder="1"/>
    <xf numFmtId="0" fontId="21" fillId="0" borderId="0" xfId="0" applyFont="1" applyBorder="1"/>
    <xf numFmtId="0" fontId="20" fillId="0" borderId="10" xfId="0" applyFont="1" applyBorder="1"/>
    <xf numFmtId="0" fontId="20" fillId="0" borderId="14" xfId="0" applyFont="1" applyBorder="1"/>
    <xf numFmtId="0" fontId="2" fillId="0" borderId="11" xfId="0" applyFont="1" applyFill="1" applyBorder="1" applyAlignment="1">
      <alignment horizontal="right" vertical="top"/>
    </xf>
    <xf numFmtId="0" fontId="20" fillId="0" borderId="21" xfId="0" applyFont="1" applyBorder="1"/>
    <xf numFmtId="0" fontId="20" fillId="0" borderId="22" xfId="0" applyFont="1" applyBorder="1"/>
    <xf numFmtId="0" fontId="3" fillId="0" borderId="25" xfId="0" applyFont="1" applyBorder="1"/>
    <xf numFmtId="0" fontId="21" fillId="0" borderId="22" xfId="0" applyFont="1" applyBorder="1"/>
    <xf numFmtId="0" fontId="20" fillId="0" borderId="30" xfId="0" applyFont="1" applyBorder="1" applyAlignment="1">
      <alignment horizontal="right"/>
    </xf>
    <xf numFmtId="0" fontId="20" fillId="0" borderId="22" xfId="0" applyFont="1" applyBorder="1" applyAlignment="1">
      <alignment horizontal="right"/>
    </xf>
    <xf numFmtId="0" fontId="21" fillId="0" borderId="30" xfId="0" applyFont="1" applyBorder="1"/>
    <xf numFmtId="0" fontId="21" fillId="0" borderId="28" xfId="0" applyFont="1" applyBorder="1"/>
    <xf numFmtId="0" fontId="0" fillId="0" borderId="25" xfId="0" applyBorder="1"/>
    <xf numFmtId="9" fontId="2" fillId="0" borderId="4" xfId="0" applyNumberFormat="1" applyFont="1" applyBorder="1"/>
    <xf numFmtId="0" fontId="0" fillId="0" borderId="0" xfId="0" applyBorder="1" applyProtection="1">
      <protection hidden="1"/>
    </xf>
    <xf numFmtId="0" fontId="0" fillId="0" borderId="26" xfId="0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26" xfId="0" applyFont="1" applyBorder="1" applyProtection="1">
      <protection hidden="1"/>
    </xf>
    <xf numFmtId="0" fontId="0" fillId="0" borderId="0" xfId="0" applyFill="1" applyBorder="1"/>
    <xf numFmtId="0" fontId="0" fillId="0" borderId="29" xfId="0" applyBorder="1"/>
    <xf numFmtId="0" fontId="20" fillId="0" borderId="9" xfId="0" applyFont="1" applyBorder="1"/>
    <xf numFmtId="0" fontId="0" fillId="0" borderId="20" xfId="0" applyFill="1" applyBorder="1"/>
    <xf numFmtId="0" fontId="20" fillId="0" borderId="20" xfId="0" applyFont="1" applyBorder="1"/>
    <xf numFmtId="0" fontId="3" fillId="0" borderId="20" xfId="0" applyFont="1" applyBorder="1"/>
    <xf numFmtId="0" fontId="3" fillId="0" borderId="2" xfId="0" applyFont="1" applyBorder="1"/>
    <xf numFmtId="0" fontId="0" fillId="0" borderId="33" xfId="0" applyBorder="1"/>
    <xf numFmtId="0" fontId="3" fillId="0" borderId="9" xfId="0" applyFont="1" applyBorder="1"/>
    <xf numFmtId="0" fontId="0" fillId="0" borderId="9" xfId="0" applyBorder="1"/>
    <xf numFmtId="0" fontId="0" fillId="0" borderId="10" xfId="0" applyBorder="1"/>
    <xf numFmtId="0" fontId="6" fillId="0" borderId="26" xfId="0" applyFont="1" applyFill="1" applyBorder="1" applyAlignment="1" applyProtection="1">
      <alignment horizontal="right"/>
      <protection hidden="1"/>
    </xf>
    <xf numFmtId="0" fontId="0" fillId="0" borderId="20" xfId="0" applyBorder="1"/>
    <xf numFmtId="2" fontId="0" fillId="0" borderId="0" xfId="0" applyNumberFormat="1" applyFill="1"/>
    <xf numFmtId="164" fontId="6" fillId="0" borderId="6" xfId="0" applyNumberFormat="1" applyFont="1" applyFill="1" applyBorder="1" applyAlignment="1" applyProtection="1">
      <alignment horizontal="right"/>
      <protection hidden="1"/>
    </xf>
    <xf numFmtId="169" fontId="0" fillId="0" borderId="0" xfId="0" applyNumberFormat="1"/>
    <xf numFmtId="169" fontId="2" fillId="0" borderId="0" xfId="0" applyNumberFormat="1" applyFont="1"/>
    <xf numFmtId="166" fontId="2" fillId="0" borderId="0" xfId="1" applyNumberFormat="1" applyFont="1"/>
    <xf numFmtId="0" fontId="24" fillId="0" borderId="0" xfId="0" applyFont="1"/>
    <xf numFmtId="0" fontId="24" fillId="3" borderId="31" xfId="0" applyFont="1" applyFill="1" applyBorder="1" applyAlignment="1" applyProtection="1">
      <alignment horizontal="center"/>
      <protection locked="0"/>
    </xf>
    <xf numFmtId="164" fontId="20" fillId="3" borderId="0" xfId="0" applyNumberFormat="1" applyFont="1" applyFill="1" applyBorder="1" applyAlignment="1" applyProtection="1">
      <alignment vertical="center"/>
      <protection locked="0"/>
    </xf>
    <xf numFmtId="0" fontId="0" fillId="4" borderId="0" xfId="0" applyFill="1"/>
    <xf numFmtId="2" fontId="0" fillId="0" borderId="0" xfId="0" applyNumberFormat="1" applyFill="1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164" fontId="0" fillId="0" borderId="20" xfId="0" applyNumberFormat="1" applyFill="1" applyBorder="1" applyAlignment="1" applyProtection="1">
      <alignment horizontal="right"/>
    </xf>
    <xf numFmtId="0" fontId="0" fillId="0" borderId="20" xfId="0" applyFill="1" applyBorder="1" applyAlignment="1" applyProtection="1">
      <alignment horizontal="right"/>
    </xf>
    <xf numFmtId="0" fontId="2" fillId="0" borderId="0" xfId="0" applyFont="1" applyBorder="1" applyAlignment="1">
      <alignment horizontal="left"/>
    </xf>
    <xf numFmtId="170" fontId="2" fillId="0" borderId="0" xfId="0" applyNumberFormat="1" applyFont="1" applyBorder="1" applyAlignment="1">
      <alignment horizontal="center"/>
    </xf>
    <xf numFmtId="164" fontId="2" fillId="0" borderId="0" xfId="0" applyNumberFormat="1" applyFont="1"/>
    <xf numFmtId="9" fontId="0" fillId="0" borderId="0" xfId="0" applyNumberFormat="1"/>
    <xf numFmtId="10" fontId="2" fillId="0" borderId="0" xfId="0" applyNumberFormat="1" applyFon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64" fontId="0" fillId="0" borderId="26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Border="1" applyProtection="1"/>
    <xf numFmtId="0" fontId="8" fillId="0" borderId="0" xfId="0" applyFont="1" applyBorder="1" applyProtection="1"/>
    <xf numFmtId="0" fontId="20" fillId="0" borderId="0" xfId="0" applyFont="1" applyBorder="1" applyProtection="1"/>
    <xf numFmtId="0" fontId="1" fillId="0" borderId="0" xfId="0" applyFont="1" applyAlignment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0" fillId="0" borderId="26" xfId="0" applyBorder="1" applyAlignment="1" applyProtection="1">
      <alignment horizontal="right"/>
    </xf>
    <xf numFmtId="0" fontId="0" fillId="0" borderId="0" xfId="0" applyFill="1" applyProtection="1"/>
    <xf numFmtId="0" fontId="0" fillId="0" borderId="42" xfId="0" applyBorder="1"/>
    <xf numFmtId="171" fontId="20" fillId="0" borderId="0" xfId="0" applyNumberFormat="1" applyFont="1" applyFill="1" applyBorder="1" applyAlignment="1" applyProtection="1">
      <alignment vertical="center"/>
    </xf>
    <xf numFmtId="0" fontId="21" fillId="0" borderId="0" xfId="0" applyFont="1" applyFill="1" applyBorder="1"/>
    <xf numFmtId="0" fontId="21" fillId="0" borderId="0" xfId="0" applyFont="1" applyFill="1"/>
    <xf numFmtId="0" fontId="8" fillId="0" borderId="21" xfId="0" applyFont="1" applyBorder="1"/>
    <xf numFmtId="0" fontId="0" fillId="0" borderId="22" xfId="0" applyBorder="1"/>
    <xf numFmtId="0" fontId="0" fillId="0" borderId="28" xfId="0" applyBorder="1"/>
    <xf numFmtId="0" fontId="8" fillId="0" borderId="25" xfId="0" applyFont="1" applyBorder="1"/>
    <xf numFmtId="0" fontId="0" fillId="0" borderId="26" xfId="0" applyBorder="1"/>
    <xf numFmtId="0" fontId="2" fillId="0" borderId="26" xfId="0" applyFont="1" applyBorder="1" applyAlignment="1"/>
    <xf numFmtId="0" fontId="8" fillId="0" borderId="43" xfId="0" applyFont="1" applyBorder="1"/>
    <xf numFmtId="0" fontId="0" fillId="0" borderId="44" xfId="0" applyBorder="1"/>
    <xf numFmtId="0" fontId="0" fillId="0" borderId="43" xfId="0" applyBorder="1"/>
    <xf numFmtId="0" fontId="0" fillId="0" borderId="25" xfId="0" applyBorder="1" applyAlignment="1"/>
    <xf numFmtId="0" fontId="20" fillId="0" borderId="26" xfId="0" applyFont="1" applyBorder="1" applyAlignment="1">
      <alignment horizontal="right"/>
    </xf>
    <xf numFmtId="171" fontId="20" fillId="0" borderId="23" xfId="0" applyNumberFormat="1" applyFont="1" applyFill="1" applyBorder="1" applyAlignment="1" applyProtection="1">
      <alignment horizontal="center" vertical="center"/>
      <protection locked="0"/>
    </xf>
    <xf numFmtId="171" fontId="20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Protection="1"/>
    <xf numFmtId="0" fontId="0" fillId="0" borderId="24" xfId="0" applyFill="1" applyBorder="1" applyProtection="1"/>
    <xf numFmtId="0" fontId="20" fillId="0" borderId="24" xfId="0" applyFont="1" applyFill="1" applyBorder="1" applyProtection="1"/>
    <xf numFmtId="171" fontId="20" fillId="0" borderId="24" xfId="0" applyNumberFormat="1" applyFont="1" applyFill="1" applyBorder="1" applyAlignment="1" applyProtection="1">
      <alignment vertical="center"/>
    </xf>
    <xf numFmtId="0" fontId="21" fillId="0" borderId="24" xfId="0" applyFont="1" applyFill="1" applyBorder="1"/>
    <xf numFmtId="14" fontId="21" fillId="0" borderId="24" xfId="0" applyNumberFormat="1" applyFont="1" applyFill="1" applyBorder="1" applyAlignment="1" applyProtection="1">
      <alignment horizontal="right" vertical="center"/>
      <protection locked="0"/>
    </xf>
    <xf numFmtId="14" fontId="21" fillId="0" borderId="27" xfId="0" applyNumberFormat="1" applyFont="1" applyFill="1" applyBorder="1" applyAlignment="1" applyProtection="1">
      <alignment horizontal="right" vertical="center"/>
      <protection locked="0"/>
    </xf>
    <xf numFmtId="0" fontId="5" fillId="0" borderId="45" xfId="0" applyFont="1" applyFill="1" applyBorder="1"/>
    <xf numFmtId="0" fontId="0" fillId="0" borderId="6" xfId="0" applyFill="1" applyBorder="1" applyAlignment="1">
      <alignment horizontal="center" vertical="top"/>
    </xf>
    <xf numFmtId="0" fontId="0" fillId="0" borderId="11" xfId="0" applyBorder="1"/>
    <xf numFmtId="164" fontId="12" fillId="0" borderId="14" xfId="0" applyNumberFormat="1" applyFont="1" applyBorder="1" applyAlignment="1" applyProtection="1">
      <alignment vertical="center"/>
      <protection hidden="1"/>
    </xf>
    <xf numFmtId="164" fontId="12" fillId="0" borderId="6" xfId="0" applyNumberFormat="1" applyFont="1" applyBorder="1" applyAlignment="1" applyProtection="1">
      <alignment vertical="center"/>
      <protection hidden="1"/>
    </xf>
    <xf numFmtId="0" fontId="13" fillId="0" borderId="46" xfId="0" applyFont="1" applyFill="1" applyBorder="1" applyAlignment="1" applyProtection="1">
      <alignment horizontal="center"/>
      <protection locked="0"/>
    </xf>
    <xf numFmtId="0" fontId="24" fillId="0" borderId="46" xfId="0" applyFont="1" applyFill="1" applyBorder="1" applyAlignment="1" applyProtection="1">
      <alignment horizontal="center"/>
      <protection locked="0"/>
    </xf>
    <xf numFmtId="0" fontId="13" fillId="0" borderId="25" xfId="0" applyFont="1" applyFill="1" applyBorder="1" applyAlignment="1" applyProtection="1">
      <alignment horizontal="center"/>
      <protection locked="0"/>
    </xf>
    <xf numFmtId="0" fontId="1" fillId="0" borderId="41" xfId="0" applyFont="1" applyBorder="1" applyAlignment="1">
      <alignment vertical="center"/>
    </xf>
    <xf numFmtId="0" fontId="24" fillId="0" borderId="0" xfId="0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13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Protection="1">
      <protection hidden="1"/>
    </xf>
    <xf numFmtId="0" fontId="20" fillId="0" borderId="0" xfId="0" applyFont="1" applyFill="1" applyBorder="1"/>
    <xf numFmtId="0" fontId="20" fillId="0" borderId="0" xfId="0" applyFont="1" applyFill="1" applyBorder="1" applyProtection="1">
      <protection hidden="1"/>
    </xf>
    <xf numFmtId="0" fontId="7" fillId="0" borderId="0" xfId="0" applyFont="1" applyFill="1" applyBorder="1"/>
    <xf numFmtId="0" fontId="1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Protection="1">
      <protection hidden="1"/>
    </xf>
    <xf numFmtId="9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168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>
      <alignment horizontal="center"/>
    </xf>
    <xf numFmtId="1" fontId="2" fillId="0" borderId="0" xfId="0" applyNumberFormat="1" applyFont="1" applyFill="1" applyBorder="1"/>
    <xf numFmtId="169" fontId="2" fillId="0" borderId="0" xfId="0" applyNumberFormat="1" applyFont="1" applyFill="1" applyBorder="1"/>
    <xf numFmtId="0" fontId="1" fillId="0" borderId="0" xfId="0" applyFont="1" applyFill="1" applyBorder="1" applyAlignment="1"/>
    <xf numFmtId="164" fontId="5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9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 applyProtection="1">
      <protection hidden="1"/>
    </xf>
    <xf numFmtId="0" fontId="1" fillId="0" borderId="0" xfId="0" applyFont="1" applyFill="1" applyBorder="1" applyAlignment="1" applyProtection="1">
      <protection hidden="1"/>
    </xf>
    <xf numFmtId="9" fontId="2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1" fontId="8" fillId="0" borderId="0" xfId="5" applyNumberFormat="1" applyFont="1" applyFill="1" applyBorder="1"/>
    <xf numFmtId="0" fontId="15" fillId="0" borderId="0" xfId="0" applyFont="1" applyFill="1" applyBorder="1"/>
    <xf numFmtId="0" fontId="19" fillId="0" borderId="0" xfId="0" applyFont="1" applyFill="1" applyBorder="1"/>
    <xf numFmtId="9" fontId="2" fillId="0" borderId="0" xfId="0" applyNumberFormat="1" applyFont="1" applyFill="1" applyBorder="1"/>
    <xf numFmtId="164" fontId="0" fillId="0" borderId="0" xfId="0" applyNumberFormat="1" applyFill="1" applyBorder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wrapText="1"/>
    </xf>
    <xf numFmtId="164" fontId="25" fillId="0" borderId="0" xfId="0" applyNumberFormat="1" applyFont="1" applyFill="1" applyBorder="1" applyAlignment="1" applyProtection="1">
      <alignment vertical="center"/>
      <protection locked="0"/>
    </xf>
    <xf numFmtId="0" fontId="24" fillId="3" borderId="31" xfId="0" applyFont="1" applyFill="1" applyBorder="1" applyAlignment="1" applyProtection="1">
      <alignment horizontal="center"/>
    </xf>
    <xf numFmtId="0" fontId="0" fillId="0" borderId="14" xfId="0" applyBorder="1"/>
    <xf numFmtId="0" fontId="24" fillId="0" borderId="12" xfId="0" applyFont="1" applyFill="1" applyBorder="1" applyAlignment="1" applyProtection="1">
      <alignment horizontal="center"/>
      <protection locked="0"/>
    </xf>
    <xf numFmtId="0" fontId="13" fillId="0" borderId="12" xfId="0" applyFont="1" applyFill="1" applyBorder="1"/>
    <xf numFmtId="0" fontId="1" fillId="0" borderId="12" xfId="0" applyFont="1" applyFill="1" applyBorder="1"/>
    <xf numFmtId="0" fontId="20" fillId="0" borderId="12" xfId="0" applyFont="1" applyFill="1" applyBorder="1"/>
    <xf numFmtId="0" fontId="1" fillId="0" borderId="13" xfId="0" applyFont="1" applyFill="1" applyBorder="1"/>
    <xf numFmtId="0" fontId="10" fillId="0" borderId="6" xfId="0" applyFont="1" applyFill="1" applyBorder="1"/>
    <xf numFmtId="0" fontId="10" fillId="0" borderId="6" xfId="0" applyFont="1" applyFill="1" applyBorder="1" applyAlignment="1">
      <alignment horizontal="right"/>
    </xf>
    <xf numFmtId="0" fontId="10" fillId="0" borderId="6" xfId="0" applyFont="1" applyFill="1" applyBorder="1" applyProtection="1">
      <protection hidden="1"/>
    </xf>
    <xf numFmtId="0" fontId="1" fillId="0" borderId="6" xfId="0" applyFont="1" applyFill="1" applyBorder="1"/>
    <xf numFmtId="0" fontId="1" fillId="0" borderId="6" xfId="0" applyFont="1" applyFill="1" applyBorder="1" applyProtection="1">
      <protection hidden="1"/>
    </xf>
    <xf numFmtId="0" fontId="1" fillId="0" borderId="4" xfId="0" applyFont="1" applyFill="1" applyBorder="1" applyProtection="1">
      <protection hidden="1"/>
    </xf>
    <xf numFmtId="164" fontId="0" fillId="0" borderId="0" xfId="0" applyNumberForma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164" fontId="6" fillId="0" borderId="0" xfId="0" applyNumberFormat="1" applyFont="1" applyBorder="1" applyAlignment="1" applyProtection="1">
      <protection hidden="1"/>
    </xf>
    <xf numFmtId="0" fontId="6" fillId="0" borderId="3" xfId="0" applyFont="1" applyBorder="1" applyAlignment="1" applyProtection="1">
      <protection hidden="1"/>
    </xf>
    <xf numFmtId="164" fontId="7" fillId="0" borderId="6" xfId="0" applyNumberFormat="1" applyFont="1" applyFill="1" applyBorder="1" applyAlignment="1"/>
    <xf numFmtId="0" fontId="0" fillId="0" borderId="0" xfId="0" applyAlignment="1">
      <alignment horizontal="center" vertical="center"/>
    </xf>
    <xf numFmtId="0" fontId="0" fillId="0" borderId="0" xfId="0"/>
    <xf numFmtId="0" fontId="0" fillId="0" borderId="25" xfId="0" applyBorder="1"/>
    <xf numFmtId="164" fontId="0" fillId="0" borderId="35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1" fillId="0" borderId="0" xfId="0" applyFont="1" applyProtection="1"/>
    <xf numFmtId="0" fontId="0" fillId="0" borderId="0" xfId="0"/>
    <xf numFmtId="0" fontId="0" fillId="0" borderId="0" xfId="0"/>
    <xf numFmtId="0" fontId="20" fillId="0" borderId="20" xfId="0" applyFont="1" applyBorder="1" applyAlignment="1">
      <alignment horizontal="right"/>
    </xf>
    <xf numFmtId="0" fontId="20" fillId="0" borderId="20" xfId="0" applyFont="1" applyBorder="1" applyAlignment="1">
      <alignment horizontal="left"/>
    </xf>
    <xf numFmtId="0" fontId="1" fillId="0" borderId="0" xfId="0" quotePrefix="1" applyFont="1" applyAlignment="1">
      <alignment wrapText="1"/>
    </xf>
    <xf numFmtId="0" fontId="0" fillId="0" borderId="0" xfId="0" applyProtection="1"/>
    <xf numFmtId="0" fontId="1" fillId="0" borderId="0" xfId="0" applyFont="1" applyProtection="1"/>
    <xf numFmtId="164" fontId="25" fillId="0" borderId="0" xfId="0" applyNumberFormat="1" applyFont="1" applyFill="1" applyBorder="1" applyAlignment="1" applyProtection="1">
      <alignment vertical="center"/>
    </xf>
    <xf numFmtId="0" fontId="21" fillId="0" borderId="0" xfId="0" applyFont="1" applyProtection="1"/>
    <xf numFmtId="0" fontId="21" fillId="0" borderId="0" xfId="0" applyFont="1" applyFill="1" applyProtection="1"/>
    <xf numFmtId="0" fontId="15" fillId="0" borderId="0" xfId="0" applyFont="1" applyFill="1" applyProtection="1">
      <protection hidden="1"/>
    </xf>
    <xf numFmtId="0" fontId="13" fillId="0" borderId="0" xfId="0" applyFont="1" applyFill="1" applyProtection="1">
      <protection hidden="1"/>
    </xf>
    <xf numFmtId="0" fontId="5" fillId="0" borderId="0" xfId="0" applyFont="1" applyFill="1" applyAlignment="1" applyProtection="1">
      <alignment vertical="top"/>
    </xf>
    <xf numFmtId="164" fontId="21" fillId="0" borderId="10" xfId="0" applyNumberFormat="1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164" fontId="12" fillId="0" borderId="14" xfId="0" applyNumberFormat="1" applyFont="1" applyFill="1" applyBorder="1" applyAlignment="1" applyProtection="1">
      <alignment horizontal="center" vertical="center"/>
      <protection hidden="1"/>
    </xf>
    <xf numFmtId="164" fontId="12" fillId="0" borderId="6" xfId="0" applyNumberFormat="1" applyFont="1" applyFill="1" applyBorder="1" applyAlignment="1" applyProtection="1">
      <alignment horizontal="center" vertical="center"/>
      <protection hidden="1"/>
    </xf>
    <xf numFmtId="164" fontId="6" fillId="0" borderId="14" xfId="0" applyNumberFormat="1" applyFont="1" applyBorder="1" applyAlignment="1" applyProtection="1">
      <alignment horizontal="right" vertical="center"/>
      <protection hidden="1"/>
    </xf>
    <xf numFmtId="164" fontId="6" fillId="0" borderId="36" xfId="0" applyNumberFormat="1" applyFont="1" applyBorder="1" applyAlignment="1" applyProtection="1">
      <alignment horizontal="right" vertical="center"/>
      <protection hidden="1"/>
    </xf>
    <xf numFmtId="164" fontId="6" fillId="0" borderId="6" xfId="0" applyNumberFormat="1" applyFont="1" applyBorder="1" applyAlignment="1" applyProtection="1">
      <alignment horizontal="right" vertical="center"/>
      <protection hidden="1"/>
    </xf>
    <xf numFmtId="164" fontId="6" fillId="0" borderId="37" xfId="0" applyNumberFormat="1" applyFont="1" applyBorder="1" applyAlignment="1" applyProtection="1">
      <alignment horizontal="right" vertical="center"/>
      <protection hidden="1"/>
    </xf>
    <xf numFmtId="164" fontId="0" fillId="0" borderId="12" xfId="0" applyNumberFormat="1" applyBorder="1" applyAlignment="1" applyProtection="1">
      <alignment horizontal="right" vertical="center"/>
      <protection hidden="1"/>
    </xf>
    <xf numFmtId="164" fontId="0" fillId="0" borderId="3" xfId="0" applyNumberFormat="1" applyBorder="1" applyAlignment="1" applyProtection="1">
      <alignment horizontal="right" vertical="center"/>
      <protection hidden="1"/>
    </xf>
    <xf numFmtId="164" fontId="6" fillId="0" borderId="0" xfId="0" applyNumberFormat="1" applyFont="1" applyBorder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right"/>
      <protection hidden="1"/>
    </xf>
    <xf numFmtId="164" fontId="0" fillId="0" borderId="0" xfId="0" applyNumberForma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164" fontId="5" fillId="2" borderId="16" xfId="0" applyNumberFormat="1" applyFont="1" applyFill="1" applyBorder="1" applyAlignment="1" applyProtection="1">
      <alignment horizontal="right" shrinkToFit="1"/>
      <protection hidden="1"/>
    </xf>
    <xf numFmtId="0" fontId="5" fillId="2" borderId="19" xfId="0" applyFont="1" applyFill="1" applyBorder="1" applyAlignment="1" applyProtection="1">
      <alignment horizontal="right" shrinkToFit="1"/>
      <protection hidden="1"/>
    </xf>
    <xf numFmtId="164" fontId="5" fillId="2" borderId="17" xfId="0" applyNumberFormat="1" applyFont="1" applyFill="1" applyBorder="1" applyAlignment="1" applyProtection="1">
      <alignment horizontal="right" shrinkToFit="1"/>
    </xf>
    <xf numFmtId="0" fontId="5" fillId="2" borderId="18" xfId="0" applyFont="1" applyFill="1" applyBorder="1" applyAlignment="1" applyProtection="1">
      <alignment horizontal="right" shrinkToFit="1"/>
    </xf>
    <xf numFmtId="164" fontId="5" fillId="0" borderId="9" xfId="0" applyNumberFormat="1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right"/>
    </xf>
    <xf numFmtId="164" fontId="5" fillId="0" borderId="20" xfId="0" applyNumberFormat="1" applyFont="1" applyFill="1" applyBorder="1" applyAlignment="1" applyProtection="1">
      <alignment horizontal="right"/>
      <protection hidden="1"/>
    </xf>
    <xf numFmtId="164" fontId="5" fillId="0" borderId="35" xfId="0" applyNumberFormat="1" applyFont="1" applyFill="1" applyBorder="1" applyAlignment="1" applyProtection="1">
      <alignment horizontal="right"/>
      <protection hidden="1"/>
    </xf>
    <xf numFmtId="168" fontId="5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14" xfId="0" applyNumberFormat="1" applyBorder="1" applyAlignment="1" applyProtection="1">
      <alignment horizontal="right"/>
      <protection hidden="1"/>
    </xf>
    <xf numFmtId="0" fontId="0" fillId="0" borderId="14" xfId="0" applyBorder="1" applyAlignment="1" applyProtection="1">
      <alignment horizontal="right"/>
      <protection hidden="1"/>
    </xf>
    <xf numFmtId="164" fontId="6" fillId="0" borderId="14" xfId="0" applyNumberFormat="1" applyFont="1" applyBorder="1" applyAlignment="1" applyProtection="1">
      <alignment horizontal="right"/>
      <protection hidden="1"/>
    </xf>
    <xf numFmtId="0" fontId="6" fillId="0" borderId="11" xfId="0" applyFont="1" applyBorder="1" applyAlignment="1" applyProtection="1">
      <alignment horizontal="right"/>
      <protection hidden="1"/>
    </xf>
    <xf numFmtId="0" fontId="21" fillId="0" borderId="0" xfId="0" applyFont="1" applyAlignment="1">
      <alignment horizontal="left" vertical="center"/>
    </xf>
    <xf numFmtId="9" fontId="5" fillId="0" borderId="0" xfId="0" applyNumberFormat="1" applyFont="1" applyFill="1" applyBorder="1" applyAlignment="1" applyProtection="1">
      <alignment horizontal="center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164" fontId="5" fillId="0" borderId="0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164" fontId="5" fillId="0" borderId="0" xfId="0" applyNumberFormat="1" applyFont="1" applyFill="1" applyBorder="1" applyAlignment="1" applyProtection="1">
      <alignment horizontal="right" shrinkToFit="1"/>
    </xf>
    <xf numFmtId="0" fontId="5" fillId="0" borderId="0" xfId="0" applyFont="1" applyFill="1" applyBorder="1" applyAlignment="1" applyProtection="1">
      <alignment horizontal="right" shrinkToFit="1"/>
    </xf>
    <xf numFmtId="164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" xfId="0" applyFill="1" applyBorder="1" applyAlignment="1" applyProtection="1">
      <alignment horizontal="left" vertical="top" wrapText="1"/>
      <protection locked="0"/>
    </xf>
    <xf numFmtId="4" fontId="1" fillId="0" borderId="0" xfId="0" applyNumberFormat="1" applyFont="1" applyFill="1" applyBorder="1" applyAlignment="1">
      <alignment horizontal="right"/>
    </xf>
    <xf numFmtId="168" fontId="1" fillId="4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>
      <alignment horizontal="center"/>
    </xf>
    <xf numFmtId="0" fontId="6" fillId="0" borderId="26" xfId="0" applyFont="1" applyBorder="1" applyAlignment="1" applyProtection="1">
      <alignment horizontal="right"/>
      <protection hidden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21" fillId="4" borderId="0" xfId="0" applyNumberFormat="1" applyFont="1" applyFill="1" applyBorder="1" applyAlignment="1" applyProtection="1">
      <alignment horizontal="right" vertical="center"/>
      <protection locked="0"/>
    </xf>
    <xf numFmtId="14" fontId="21" fillId="4" borderId="26" xfId="0" applyNumberFormat="1" applyFont="1" applyFill="1" applyBorder="1" applyAlignment="1" applyProtection="1">
      <alignment horizontal="right" vertical="center"/>
      <protection locked="0"/>
    </xf>
    <xf numFmtId="0" fontId="1" fillId="3" borderId="25" xfId="0" applyFont="1" applyFill="1" applyBorder="1" applyAlignment="1" applyProtection="1">
      <alignment horizontal="left" vertical="center"/>
      <protection locked="0"/>
    </xf>
    <xf numFmtId="0" fontId="0" fillId="0" borderId="0" xfId="0"/>
    <xf numFmtId="0" fontId="0" fillId="0" borderId="25" xfId="0" applyBorder="1"/>
    <xf numFmtId="49" fontId="1" fillId="3" borderId="25" xfId="0" applyNumberFormat="1" applyFont="1" applyFill="1" applyBorder="1" applyAlignment="1" applyProtection="1">
      <alignment horizontal="center" vertical="center"/>
      <protection locked="0"/>
    </xf>
    <xf numFmtId="49" fontId="1" fillId="3" borderId="0" xfId="0" applyNumberFormat="1" applyFont="1" applyFill="1" applyBorder="1" applyAlignment="1" applyProtection="1">
      <alignment horizontal="center" vertical="center"/>
      <protection locked="0"/>
    </xf>
    <xf numFmtId="172" fontId="20" fillId="4" borderId="25" xfId="0" applyNumberFormat="1" applyFont="1" applyFill="1" applyBorder="1" applyAlignment="1" applyProtection="1">
      <alignment horizontal="right" vertical="center"/>
      <protection locked="0"/>
    </xf>
    <xf numFmtId="172" fontId="20" fillId="4" borderId="0" xfId="0" applyNumberFormat="1" applyFont="1" applyFill="1" applyBorder="1" applyAlignment="1" applyProtection="1">
      <alignment horizontal="right" vertical="center"/>
      <protection locked="0"/>
    </xf>
    <xf numFmtId="0" fontId="1" fillId="3" borderId="25" xfId="0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Border="1" applyAlignment="1" applyProtection="1">
      <alignment horizontal="left" vertical="top" wrapText="1"/>
      <protection locked="0"/>
    </xf>
    <xf numFmtId="0" fontId="1" fillId="3" borderId="26" xfId="0" applyFont="1" applyFill="1" applyBorder="1" applyAlignment="1" applyProtection="1">
      <alignment horizontal="left" vertical="top" wrapText="1"/>
      <protection locked="0"/>
    </xf>
    <xf numFmtId="164" fontId="1" fillId="4" borderId="0" xfId="0" applyNumberFormat="1" applyFont="1" applyFill="1" applyBorder="1" applyAlignment="1" applyProtection="1">
      <alignment horizontal="left" vertical="top" wrapText="1"/>
      <protection locked="0"/>
    </xf>
    <xf numFmtId="4" fontId="2" fillId="0" borderId="0" xfId="0" applyNumberFormat="1" applyFont="1" applyBorder="1" applyAlignment="1">
      <alignment horizontal="right"/>
    </xf>
    <xf numFmtId="164" fontId="6" fillId="0" borderId="12" xfId="0" applyNumberFormat="1" applyFont="1" applyBorder="1" applyAlignment="1" applyProtection="1">
      <alignment horizontal="right" shrinkToFit="1"/>
      <protection hidden="1"/>
    </xf>
    <xf numFmtId="0" fontId="6" fillId="0" borderId="3" xfId="0" applyFont="1" applyBorder="1" applyAlignment="1" applyProtection="1">
      <alignment horizontal="right" shrinkToFit="1"/>
      <protection hidden="1"/>
    </xf>
    <xf numFmtId="0" fontId="5" fillId="0" borderId="0" xfId="0" applyFont="1" applyFill="1" applyAlignment="1" applyProtection="1">
      <alignment horizontal="left" vertical="top" wrapText="1"/>
    </xf>
    <xf numFmtId="0" fontId="3" fillId="0" borderId="0" xfId="0" applyFont="1" applyFill="1" applyAlignment="1" applyProtection="1">
      <alignment horizontal="right" vertical="center" wrapText="1"/>
    </xf>
    <xf numFmtId="164" fontId="0" fillId="0" borderId="0" xfId="0" applyNumberFormat="1" applyAlignment="1">
      <alignment horizontal="center"/>
    </xf>
    <xf numFmtId="164" fontId="5" fillId="0" borderId="0" xfId="0" applyNumberFormat="1" applyFont="1" applyFill="1" applyBorder="1" applyAlignment="1" applyProtection="1">
      <alignment horizontal="right" shrinkToFit="1"/>
      <protection hidden="1"/>
    </xf>
    <xf numFmtId="0" fontId="5" fillId="0" borderId="0" xfId="0" applyFont="1" applyFill="1" applyBorder="1" applyAlignment="1" applyProtection="1">
      <alignment horizontal="right" shrinkToFit="1"/>
      <protection hidden="1"/>
    </xf>
    <xf numFmtId="164" fontId="21" fillId="0" borderId="0" xfId="0" applyNumberFormat="1" applyFont="1" applyFill="1" applyBorder="1" applyAlignment="1" applyProtection="1">
      <alignment horizontal="right"/>
      <protection hidden="1"/>
    </xf>
    <xf numFmtId="0" fontId="21" fillId="0" borderId="0" xfId="0" applyFont="1" applyFill="1" applyBorder="1" applyAlignment="1" applyProtection="1">
      <alignment horizontal="right"/>
      <protection hidden="1"/>
    </xf>
    <xf numFmtId="164" fontId="1" fillId="0" borderId="0" xfId="0" applyNumberFormat="1" applyFont="1" applyFill="1" applyBorder="1" applyAlignment="1" applyProtection="1">
      <alignment horizontal="right" shrinkToFit="1"/>
      <protection hidden="1"/>
    </xf>
    <xf numFmtId="0" fontId="1" fillId="0" borderId="0" xfId="0" applyFont="1" applyFill="1" applyBorder="1" applyAlignment="1" applyProtection="1">
      <alignment horizontal="right" shrinkToFit="1"/>
      <protection hidden="1"/>
    </xf>
    <xf numFmtId="172" fontId="12" fillId="0" borderId="10" xfId="0" applyNumberFormat="1" applyFont="1" applyBorder="1" applyAlignment="1" applyProtection="1">
      <alignment horizontal="right" vertical="center"/>
      <protection hidden="1"/>
    </xf>
    <xf numFmtId="172" fontId="12" fillId="0" borderId="14" xfId="0" applyNumberFormat="1" applyFont="1" applyBorder="1" applyAlignment="1" applyProtection="1">
      <alignment horizontal="right" vertical="center"/>
      <protection hidden="1"/>
    </xf>
    <xf numFmtId="172" fontId="12" fillId="0" borderId="13" xfId="0" applyNumberFormat="1" applyFont="1" applyBorder="1" applyAlignment="1" applyProtection="1">
      <alignment horizontal="right" vertical="center"/>
      <protection hidden="1"/>
    </xf>
    <xf numFmtId="172" fontId="12" fillId="0" borderId="6" xfId="0" applyNumberFormat="1" applyFont="1" applyBorder="1" applyAlignment="1" applyProtection="1">
      <alignment horizontal="right" vertical="center"/>
      <protection hidden="1"/>
    </xf>
    <xf numFmtId="0" fontId="12" fillId="0" borderId="1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64" fontId="0" fillId="0" borderId="10" xfId="0" applyNumberFormat="1" applyBorder="1" applyAlignment="1" applyProtection="1">
      <alignment horizontal="right" vertical="center"/>
      <protection hidden="1"/>
    </xf>
    <xf numFmtId="164" fontId="0" fillId="0" borderId="11" xfId="0" applyNumberFormat="1" applyBorder="1" applyAlignment="1" applyProtection="1">
      <alignment horizontal="right" vertical="center"/>
      <protection hidden="1"/>
    </xf>
    <xf numFmtId="164" fontId="0" fillId="0" borderId="13" xfId="0" applyNumberFormat="1" applyBorder="1" applyAlignment="1" applyProtection="1">
      <alignment horizontal="right" vertical="center"/>
      <protection hidden="1"/>
    </xf>
    <xf numFmtId="164" fontId="0" fillId="0" borderId="4" xfId="0" applyNumberFormat="1" applyBorder="1" applyAlignment="1" applyProtection="1">
      <alignment horizontal="right" vertical="center"/>
      <protection hidden="1"/>
    </xf>
    <xf numFmtId="164" fontId="12" fillId="0" borderId="14" xfId="0" applyNumberFormat="1" applyFont="1" applyBorder="1" applyAlignment="1" applyProtection="1">
      <alignment horizontal="center" vertical="center"/>
      <protection hidden="1"/>
    </xf>
    <xf numFmtId="164" fontId="12" fillId="0" borderId="6" xfId="0" applyNumberFormat="1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164" fontId="0" fillId="0" borderId="9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7" fillId="0" borderId="15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/>
    </xf>
    <xf numFmtId="0" fontId="27" fillId="0" borderId="19" xfId="0" applyFont="1" applyFill="1" applyBorder="1" applyAlignment="1">
      <alignment horizontal="left" vertical="center"/>
    </xf>
    <xf numFmtId="0" fontId="26" fillId="0" borderId="3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7" fillId="0" borderId="15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</cellXfs>
  <cellStyles count="6">
    <cellStyle name="Dezimal [0] 2" xfId="3"/>
    <cellStyle name="Euro" xfId="4"/>
    <cellStyle name="Komma" xfId="5" builtinId="3"/>
    <cellStyle name="Prozent" xfId="1" builtinId="5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FFFFCC"/>
      <color rgb="FFFF6600"/>
      <color rgb="FFCC3300"/>
      <color rgb="FFFF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fmlaLink="$B$29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1</xdr:row>
      <xdr:rowOff>28576</xdr:rowOff>
    </xdr:from>
    <xdr:to>
      <xdr:col>5</xdr:col>
      <xdr:colOff>45462</xdr:colOff>
      <xdr:row>1</xdr:row>
      <xdr:rowOff>771526</xdr:rowOff>
    </xdr:to>
    <xdr:pic>
      <xdr:nvPicPr>
        <xdr:cNvPr id="1025" name="Picture 1" descr="LogoKammerB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6" y="114301"/>
          <a:ext cx="187426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25</xdr:row>
      <xdr:rowOff>31177</xdr:rowOff>
    </xdr:from>
    <xdr:to>
      <xdr:col>1</xdr:col>
      <xdr:colOff>247448</xdr:colOff>
      <xdr:row>25</xdr:row>
      <xdr:rowOff>159555</xdr:rowOff>
    </xdr:to>
    <xdr:pic>
      <xdr:nvPicPr>
        <xdr:cNvPr id="1085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3993577"/>
          <a:ext cx="123623" cy="1283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27</xdr:row>
          <xdr:rowOff>38100</xdr:rowOff>
        </xdr:from>
        <xdr:to>
          <xdr:col>2</xdr:col>
          <xdr:colOff>38100</xdr:colOff>
          <xdr:row>29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F108"/>
  <sheetViews>
    <sheetView showGridLines="0" tabSelected="1" zoomScaleNormal="100" workbookViewId="0">
      <selection activeCell="B5" sqref="B5"/>
    </sheetView>
  </sheetViews>
  <sheetFormatPr baseColWidth="10" defaultColWidth="9.140625" defaultRowHeight="12.75" x14ac:dyDescent="0.2"/>
  <cols>
    <col min="1" max="1" width="0.7109375" style="37" customWidth="1"/>
    <col min="2" max="2" width="5.140625" customWidth="1"/>
    <col min="3" max="3" width="6.42578125" customWidth="1"/>
    <col min="4" max="4" width="7.5703125" customWidth="1"/>
    <col min="5" max="5" width="7.85546875" customWidth="1"/>
    <col min="6" max="6" width="8.140625" customWidth="1"/>
    <col min="7" max="7" width="10.140625" customWidth="1"/>
    <col min="8" max="8" width="7" customWidth="1"/>
    <col min="9" max="9" width="9.7109375" customWidth="1"/>
    <col min="10" max="10" width="1.42578125" customWidth="1"/>
    <col min="11" max="11" width="6.42578125" customWidth="1"/>
    <col min="12" max="12" width="8.7109375" customWidth="1"/>
    <col min="13" max="13" width="0.85546875" customWidth="1"/>
    <col min="14" max="14" width="4.85546875" customWidth="1"/>
    <col min="15" max="15" width="8.85546875" customWidth="1"/>
    <col min="16" max="17" width="1.28515625" customWidth="1"/>
    <col min="18" max="18" width="6.42578125" customWidth="1"/>
    <col min="19" max="19" width="4.85546875" customWidth="1"/>
    <col min="20" max="20" width="6.42578125" customWidth="1"/>
    <col min="21" max="21" width="19.7109375" customWidth="1"/>
    <col min="22" max="23" width="6.42578125" hidden="1" customWidth="1"/>
    <col min="24" max="24" width="6.42578125" customWidth="1"/>
    <col min="25" max="25" width="6.42578125" hidden="1" customWidth="1"/>
    <col min="26" max="26" width="6.42578125" customWidth="1"/>
    <col min="27" max="27" width="18.140625" customWidth="1"/>
    <col min="28" max="28" width="6" customWidth="1"/>
    <col min="29" max="248" width="6.42578125" customWidth="1"/>
  </cols>
  <sheetData>
    <row r="1" spans="2:27" ht="6.75" customHeight="1" x14ac:dyDescent="0.2"/>
    <row r="2" spans="2:27" ht="63" customHeight="1" x14ac:dyDescent="0.2">
      <c r="B2" s="292"/>
      <c r="C2" s="293"/>
      <c r="D2" s="293"/>
      <c r="E2" s="293"/>
      <c r="G2" s="310" t="s">
        <v>91</v>
      </c>
      <c r="H2" s="310"/>
      <c r="I2" s="310"/>
      <c r="J2" s="310"/>
      <c r="K2" s="310"/>
      <c r="L2" s="310"/>
      <c r="M2" s="246"/>
      <c r="N2" s="311" t="s">
        <v>92</v>
      </c>
      <c r="O2" s="311"/>
    </row>
    <row r="3" spans="2:27" ht="8.25" customHeight="1" x14ac:dyDescent="0.2"/>
    <row r="4" spans="2:27" x14ac:dyDescent="0.2">
      <c r="B4" s="3"/>
      <c r="O4" s="7"/>
    </row>
    <row r="5" spans="2:27" x14ac:dyDescent="0.2">
      <c r="B5" s="233" t="s">
        <v>76</v>
      </c>
      <c r="O5" s="7"/>
      <c r="U5" s="2" t="s">
        <v>12</v>
      </c>
    </row>
    <row r="6" spans="2:27" ht="12" customHeight="1" x14ac:dyDescent="0.2">
      <c r="B6" s="233" t="s">
        <v>77</v>
      </c>
      <c r="U6" s="2" t="s">
        <v>11</v>
      </c>
    </row>
    <row r="7" spans="2:27" ht="12" customHeight="1" x14ac:dyDescent="0.2">
      <c r="B7" s="233"/>
    </row>
    <row r="8" spans="2:27" ht="3.75" customHeight="1" x14ac:dyDescent="0.2"/>
    <row r="9" spans="2:27" ht="13.5" customHeight="1" x14ac:dyDescent="0.2">
      <c r="B9" s="6" t="s">
        <v>81</v>
      </c>
      <c r="E9" s="306" t="s">
        <v>17</v>
      </c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2"/>
      <c r="T9" s="94"/>
      <c r="U9" s="2" t="s">
        <v>13</v>
      </c>
    </row>
    <row r="10" spans="2:27" ht="13.5" customHeight="1" x14ac:dyDescent="0.2">
      <c r="B10" s="6" t="s">
        <v>80</v>
      </c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T10" s="94"/>
      <c r="U10" s="2" t="s">
        <v>15</v>
      </c>
    </row>
    <row r="11" spans="2:27" ht="3.75" customHeight="1" x14ac:dyDescent="0.2"/>
    <row r="12" spans="2:27" ht="13.5" customHeight="1" x14ac:dyDescent="0.2">
      <c r="B12" s="6" t="s">
        <v>0</v>
      </c>
      <c r="E12" s="306" t="s">
        <v>18</v>
      </c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T12" s="95"/>
      <c r="U12" s="2" t="s">
        <v>14</v>
      </c>
      <c r="AA12" s="238"/>
    </row>
    <row r="13" spans="2:27" ht="13.5" customHeight="1" x14ac:dyDescent="0.2">
      <c r="B13" s="6" t="s">
        <v>69</v>
      </c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T13" s="95"/>
      <c r="U13" s="2" t="s">
        <v>16</v>
      </c>
    </row>
    <row r="14" spans="2:27" ht="3" customHeight="1" thickBot="1" x14ac:dyDescent="0.25"/>
    <row r="15" spans="2:27" x14ac:dyDescent="0.2">
      <c r="B15" s="133" t="s">
        <v>38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5"/>
    </row>
    <row r="16" spans="2:27" x14ac:dyDescent="0.2">
      <c r="B16" s="136" t="s">
        <v>32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37"/>
      <c r="T16" s="239"/>
      <c r="U16" s="239"/>
    </row>
    <row r="17" spans="1:22" ht="14.25" customHeight="1" x14ac:dyDescent="0.2">
      <c r="B17" s="303" t="s">
        <v>65</v>
      </c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5"/>
      <c r="T17" s="240"/>
      <c r="U17" s="239"/>
    </row>
    <row r="18" spans="1:22" ht="14.25" customHeight="1" x14ac:dyDescent="0.2">
      <c r="B18" s="303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5"/>
      <c r="T18" s="240"/>
      <c r="U18" s="239"/>
    </row>
    <row r="19" spans="1:22" ht="3.75" customHeight="1" x14ac:dyDescent="0.2">
      <c r="B19" s="68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37"/>
      <c r="T19" s="239"/>
      <c r="U19" s="239"/>
    </row>
    <row r="20" spans="1:22" ht="12.75" customHeight="1" x14ac:dyDescent="0.2">
      <c r="B20" s="139" t="s">
        <v>63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40"/>
      <c r="T20" s="241"/>
      <c r="U20" s="241"/>
      <c r="V20" s="208"/>
    </row>
    <row r="21" spans="1:22" ht="12.75" customHeight="1" x14ac:dyDescent="0.2">
      <c r="B21" s="136" t="s">
        <v>23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37"/>
      <c r="T21" s="241"/>
      <c r="U21" s="241"/>
      <c r="V21" s="208"/>
    </row>
    <row r="22" spans="1:22" ht="14.25" customHeight="1" x14ac:dyDescent="0.2">
      <c r="B22" s="296" t="s">
        <v>68</v>
      </c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118"/>
      <c r="O22" s="138"/>
      <c r="T22" s="239"/>
      <c r="U22" s="239"/>
    </row>
    <row r="23" spans="1:22" ht="14.25" customHeight="1" x14ac:dyDescent="0.2">
      <c r="B23" s="298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118"/>
      <c r="O23" s="138"/>
      <c r="T23" s="239"/>
      <c r="U23" s="239"/>
    </row>
    <row r="24" spans="1:22" ht="3.75" customHeight="1" x14ac:dyDescent="0.2">
      <c r="B24" s="6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37"/>
      <c r="T24" s="239"/>
      <c r="U24" s="239"/>
    </row>
    <row r="25" spans="1:22" ht="4.5" customHeight="1" x14ac:dyDescent="0.2">
      <c r="B25" s="141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40"/>
      <c r="T25" s="239"/>
      <c r="U25" s="239"/>
    </row>
    <row r="26" spans="1:22" s="128" customFormat="1" ht="15" customHeight="1" x14ac:dyDescent="0.2">
      <c r="A26" s="244" t="b">
        <f>IF(B26=FALSE,"",B26)</f>
        <v>1</v>
      </c>
      <c r="B26" s="209" t="b">
        <v>1</v>
      </c>
      <c r="C26" s="125" t="s">
        <v>39</v>
      </c>
      <c r="D26" s="125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7"/>
    </row>
    <row r="27" spans="1:22" ht="4.5" customHeight="1" x14ac:dyDescent="0.2">
      <c r="A27" s="245"/>
      <c r="B27" s="68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37"/>
      <c r="T27" s="239"/>
      <c r="U27" s="239"/>
    </row>
    <row r="28" spans="1:22" ht="4.5" customHeight="1" x14ac:dyDescent="0.2">
      <c r="A28" s="245"/>
      <c r="B28" s="141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40"/>
      <c r="T28" s="239"/>
      <c r="U28" s="239"/>
    </row>
    <row r="29" spans="1:22" s="128" customFormat="1" ht="15" customHeight="1" x14ac:dyDescent="0.2">
      <c r="A29" s="244" t="b">
        <f>IF(B29=FALSE,"",B29)</f>
        <v>1</v>
      </c>
      <c r="B29" s="93" t="b">
        <v>1</v>
      </c>
      <c r="C29" s="125" t="s">
        <v>40</v>
      </c>
      <c r="D29" s="125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7"/>
    </row>
    <row r="30" spans="1:22" ht="4.5" customHeight="1" x14ac:dyDescent="0.2">
      <c r="B30" s="68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37"/>
      <c r="T30" s="239"/>
      <c r="U30" s="239"/>
    </row>
    <row r="31" spans="1:22" ht="4.5" customHeight="1" x14ac:dyDescent="0.2">
      <c r="B31" s="141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40"/>
      <c r="T31" s="239"/>
      <c r="U31" s="239"/>
    </row>
    <row r="32" spans="1:22" ht="18.75" customHeight="1" x14ac:dyDescent="0.2">
      <c r="B32" s="299" t="s">
        <v>55</v>
      </c>
      <c r="C32" s="300"/>
      <c r="E32" s="125" t="s">
        <v>41</v>
      </c>
      <c r="F32" s="41"/>
      <c r="G32" s="41"/>
      <c r="H32" s="41"/>
      <c r="I32" s="41"/>
      <c r="J32" s="41"/>
      <c r="K32" s="41"/>
      <c r="L32" s="41"/>
      <c r="M32" s="41"/>
      <c r="N32" s="1"/>
      <c r="O32" s="137"/>
      <c r="T32" s="239"/>
      <c r="U32" s="239"/>
    </row>
    <row r="33" spans="1:23" ht="4.5" customHeight="1" x14ac:dyDescent="0.2">
      <c r="B33" s="142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1"/>
      <c r="O33" s="137"/>
      <c r="T33" s="239"/>
      <c r="U33" s="239"/>
    </row>
    <row r="34" spans="1:23" ht="4.5" customHeight="1" x14ac:dyDescent="0.2">
      <c r="B34" s="141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40"/>
      <c r="T34" s="239"/>
      <c r="U34" s="239"/>
    </row>
    <row r="35" spans="1:23" s="47" customFormat="1" x14ac:dyDescent="0.2">
      <c r="A35" s="45"/>
      <c r="B35" s="301">
        <v>2000</v>
      </c>
      <c r="C35" s="302"/>
      <c r="D35" s="274" t="str">
        <f>IF(B17=V56,V36,V35)</f>
        <v>m3</v>
      </c>
      <c r="E35" s="122" t="str">
        <f>IF(B17=V56,W38,W35)</f>
        <v>Volume lordo del fabbricato</v>
      </c>
      <c r="F35" s="121"/>
      <c r="G35" s="121"/>
      <c r="H35" s="121"/>
      <c r="I35" s="121"/>
      <c r="J35" s="123"/>
      <c r="K35" s="123"/>
      <c r="L35" s="130"/>
      <c r="M35" s="56"/>
      <c r="N35" s="56"/>
      <c r="O35" s="143" t="s">
        <v>1</v>
      </c>
      <c r="T35" s="242"/>
      <c r="U35" s="242"/>
      <c r="V35" s="47" t="s">
        <v>82</v>
      </c>
      <c r="W35" s="47" t="s">
        <v>34</v>
      </c>
    </row>
    <row r="36" spans="1:23" s="47" customFormat="1" x14ac:dyDescent="0.2">
      <c r="A36" s="45"/>
      <c r="B36" s="301"/>
      <c r="C36" s="302"/>
      <c r="D36" s="274"/>
      <c r="E36" s="122" t="str">
        <f>IF(B17=V56,W39,W36)</f>
        <v>Bruttorauminhalt des Gebäudes</v>
      </c>
      <c r="F36" s="121"/>
      <c r="G36" s="121"/>
      <c r="H36" s="121"/>
      <c r="I36" s="121"/>
      <c r="J36" s="123"/>
      <c r="K36" s="123"/>
      <c r="L36" s="130"/>
      <c r="M36" s="56"/>
      <c r="N36" s="294">
        <f ca="1">TODAY()</f>
        <v>42613</v>
      </c>
      <c r="O36" s="295"/>
      <c r="S36" s="56"/>
      <c r="T36" s="242"/>
      <c r="U36" s="242"/>
      <c r="V36" s="47" t="s">
        <v>83</v>
      </c>
      <c r="W36" s="47" t="s">
        <v>33</v>
      </c>
    </row>
    <row r="37" spans="1:23" s="132" customFormat="1" ht="4.5" customHeight="1" thickBot="1" x14ac:dyDescent="0.25">
      <c r="A37" s="45"/>
      <c r="B37" s="144"/>
      <c r="C37" s="145"/>
      <c r="D37" s="146"/>
      <c r="E37" s="147"/>
      <c r="F37" s="147"/>
      <c r="G37" s="147"/>
      <c r="H37" s="147"/>
      <c r="I37" s="147"/>
      <c r="J37" s="148"/>
      <c r="K37" s="148"/>
      <c r="L37" s="149"/>
      <c r="M37" s="150"/>
      <c r="N37" s="151"/>
      <c r="O37" s="152"/>
      <c r="S37" s="131"/>
      <c r="T37" s="243"/>
      <c r="U37" s="243"/>
    </row>
    <row r="38" spans="1:23" s="10" customFormat="1" ht="15" customHeight="1" x14ac:dyDescent="0.2">
      <c r="A38" s="37"/>
      <c r="B38" s="153"/>
      <c r="C38" s="27"/>
      <c r="D38" s="27"/>
      <c r="E38" s="27"/>
      <c r="F38" s="27"/>
      <c r="G38" s="28"/>
      <c r="H38" s="28"/>
      <c r="I38" s="28"/>
      <c r="J38" s="27"/>
      <c r="K38" s="27"/>
      <c r="L38" s="27"/>
      <c r="M38" s="27"/>
      <c r="N38" s="29"/>
      <c r="O38" s="154"/>
      <c r="P38" s="74"/>
      <c r="T38" s="128"/>
      <c r="U38" s="128"/>
      <c r="W38" s="47" t="s">
        <v>89</v>
      </c>
    </row>
    <row r="39" spans="1:23" s="10" customFormat="1" ht="10.5" customHeight="1" x14ac:dyDescent="0.2">
      <c r="A39" s="37"/>
      <c r="B39" s="23"/>
      <c r="C39" s="13"/>
      <c r="D39" s="13"/>
      <c r="E39" s="13"/>
      <c r="F39" s="13"/>
      <c r="G39" s="14"/>
      <c r="H39" s="14"/>
      <c r="I39" s="14"/>
      <c r="J39" s="13"/>
      <c r="K39" s="17"/>
      <c r="L39" s="16" t="s">
        <v>21</v>
      </c>
      <c r="M39" s="21"/>
      <c r="N39" s="15"/>
      <c r="O39" s="59" t="s">
        <v>22</v>
      </c>
      <c r="W39" s="47" t="s">
        <v>88</v>
      </c>
    </row>
    <row r="40" spans="1:23" ht="12" customHeight="1" thickBot="1" x14ac:dyDescent="0.25">
      <c r="B40" s="19"/>
      <c r="C40" s="24" t="s">
        <v>6</v>
      </c>
      <c r="D40" s="1"/>
      <c r="E40" s="1"/>
      <c r="F40" s="1"/>
      <c r="G40" s="24" t="s">
        <v>7</v>
      </c>
      <c r="H40" s="1"/>
      <c r="I40" s="1"/>
      <c r="J40" s="1"/>
      <c r="K40" s="20"/>
      <c r="L40" s="44" t="s">
        <v>19</v>
      </c>
      <c r="M40" s="19"/>
      <c r="N40" s="12"/>
      <c r="O40" s="43" t="s">
        <v>20</v>
      </c>
      <c r="R40" s="92"/>
    </row>
    <row r="41" spans="1:23" s="47" customFormat="1" ht="12" x14ac:dyDescent="0.2">
      <c r="A41" s="45"/>
      <c r="B41" s="60" t="s">
        <v>3</v>
      </c>
      <c r="C41" s="61" t="s">
        <v>93</v>
      </c>
      <c r="D41" s="61"/>
      <c r="E41" s="61"/>
      <c r="F41" s="61"/>
      <c r="G41" s="61" t="s">
        <v>44</v>
      </c>
      <c r="H41" s="63"/>
      <c r="I41" s="61"/>
      <c r="J41" s="61"/>
      <c r="K41" s="64"/>
      <c r="L41" s="65"/>
      <c r="M41" s="66"/>
      <c r="N41" s="63"/>
      <c r="O41" s="67"/>
    </row>
    <row r="42" spans="1:23" x14ac:dyDescent="0.2">
      <c r="B42" s="68"/>
      <c r="C42" s="307"/>
      <c r="D42" s="307"/>
      <c r="E42" s="100"/>
      <c r="F42" s="101"/>
      <c r="G42" s="25"/>
      <c r="H42" s="26"/>
      <c r="I42" s="25"/>
      <c r="J42" s="1"/>
      <c r="K42" s="308" t="str">
        <f>IF(G35=""," ",C42*F42*H42/100)</f>
        <v xml:space="preserve"> </v>
      </c>
      <c r="L42" s="309"/>
      <c r="M42" s="19"/>
      <c r="N42" s="257"/>
      <c r="O42" s="291"/>
    </row>
    <row r="43" spans="1:23" ht="2.25" customHeight="1" x14ac:dyDescent="0.2">
      <c r="B43" s="68"/>
      <c r="C43" s="1"/>
      <c r="D43" s="1"/>
      <c r="E43" s="1"/>
      <c r="F43" s="1"/>
      <c r="G43" s="1"/>
      <c r="H43" s="1"/>
      <c r="I43" s="1"/>
      <c r="J43" s="1"/>
      <c r="K43" s="19"/>
      <c r="L43" s="1"/>
      <c r="M43" s="19"/>
      <c r="N43" s="70"/>
      <c r="O43" s="71"/>
    </row>
    <row r="44" spans="1:23" s="34" customFormat="1" ht="10.5" customHeight="1" x14ac:dyDescent="0.2">
      <c r="A44" s="38"/>
      <c r="B44" s="62"/>
      <c r="C44" s="32"/>
      <c r="D44" s="32"/>
      <c r="E44" s="32"/>
      <c r="F44" s="33"/>
      <c r="G44" s="32"/>
      <c r="H44" s="32"/>
      <c r="I44" s="32"/>
      <c r="J44" s="32"/>
      <c r="K44" s="35"/>
      <c r="L44" s="33"/>
      <c r="M44" s="31"/>
      <c r="N44" s="72"/>
      <c r="O44" s="73"/>
    </row>
    <row r="45" spans="1:23" s="34" customFormat="1" ht="15" customHeight="1" x14ac:dyDescent="0.2">
      <c r="A45" s="38"/>
      <c r="B45" s="158"/>
      <c r="C45" s="76"/>
      <c r="D45" s="79"/>
      <c r="E45" s="236" t="s">
        <v>84</v>
      </c>
      <c r="F45" s="237" t="str">
        <f>D35</f>
        <v>m3</v>
      </c>
      <c r="G45" s="78" t="s">
        <v>85</v>
      </c>
      <c r="H45" s="79"/>
      <c r="I45" s="237" t="str">
        <f>D35</f>
        <v>m3</v>
      </c>
      <c r="J45" s="80"/>
      <c r="K45" s="265"/>
      <c r="L45" s="266"/>
      <c r="M45" s="82"/>
      <c r="N45" s="267" t="str">
        <f>IF(H$91=""," ",SUM(N46:O47))</f>
        <v xml:space="preserve"> </v>
      </c>
      <c r="O45" s="268"/>
    </row>
    <row r="46" spans="1:23" ht="12.75" customHeight="1" x14ac:dyDescent="0.2">
      <c r="B46" s="158"/>
      <c r="C46" s="319">
        <v>100</v>
      </c>
      <c r="D46" s="320"/>
      <c r="E46" s="323" t="str">
        <f>D35</f>
        <v>m3</v>
      </c>
      <c r="F46" s="156"/>
      <c r="G46" s="249">
        <f>'Tabelle A'!P9</f>
        <v>1040</v>
      </c>
      <c r="H46" s="249"/>
      <c r="I46" s="249"/>
      <c r="J46" s="155"/>
      <c r="K46" s="325">
        <f>G46</f>
        <v>1040</v>
      </c>
      <c r="L46" s="326"/>
      <c r="M46" s="84"/>
      <c r="N46" s="251" t="str">
        <f>IF(H57=""," ",K46-(K46*H57))</f>
        <v xml:space="preserve"> </v>
      </c>
      <c r="O46" s="252"/>
    </row>
    <row r="47" spans="1:23" ht="12.75" customHeight="1" x14ac:dyDescent="0.2">
      <c r="B47" s="158"/>
      <c r="C47" s="321"/>
      <c r="D47" s="322"/>
      <c r="E47" s="324"/>
      <c r="F47" s="157"/>
      <c r="G47" s="250"/>
      <c r="H47" s="250"/>
      <c r="I47" s="250"/>
      <c r="J47" s="75"/>
      <c r="K47" s="327"/>
      <c r="L47" s="328"/>
      <c r="M47" s="81"/>
      <c r="N47" s="253"/>
      <c r="O47" s="254"/>
      <c r="Q47" s="92"/>
      <c r="U47" s="39"/>
    </row>
    <row r="48" spans="1:23" s="10" customFormat="1" ht="5.25" customHeight="1" x14ac:dyDescent="0.2">
      <c r="B48" s="160"/>
      <c r="C48" s="8"/>
      <c r="D48" s="74"/>
      <c r="E48" s="74"/>
      <c r="F48" s="96"/>
      <c r="G48" s="8"/>
      <c r="H48" s="74"/>
      <c r="I48" s="27"/>
      <c r="J48" s="77"/>
      <c r="K48" s="98"/>
      <c r="L48" s="99"/>
      <c r="M48" s="86"/>
      <c r="N48" s="88"/>
      <c r="O48" s="85"/>
      <c r="U48" s="39"/>
    </row>
    <row r="49" spans="2:32" s="10" customFormat="1" x14ac:dyDescent="0.2">
      <c r="B49" s="158"/>
      <c r="C49" s="76"/>
      <c r="D49" s="79"/>
      <c r="E49" s="236" t="s">
        <v>94</v>
      </c>
      <c r="F49" s="237" t="str">
        <f>D35</f>
        <v>m3</v>
      </c>
      <c r="G49" s="78"/>
      <c r="H49" s="236" t="s">
        <v>90</v>
      </c>
      <c r="I49" s="237" t="str">
        <f>D35</f>
        <v>m3</v>
      </c>
      <c r="J49" s="80"/>
      <c r="K49" s="265"/>
      <c r="L49" s="266"/>
      <c r="M49" s="83"/>
      <c r="N49" s="267" t="str">
        <f>IF(H$91=""," ",SUM(N51:O52))</f>
        <v xml:space="preserve"> </v>
      </c>
      <c r="O49" s="268"/>
      <c r="U49" s="39"/>
      <c r="W49" s="87"/>
    </row>
    <row r="50" spans="2:32" ht="15" customHeight="1" x14ac:dyDescent="0.2">
      <c r="B50" s="159"/>
      <c r="C50" s="319">
        <f>B35-C46</f>
        <v>1900</v>
      </c>
      <c r="D50" s="320"/>
      <c r="E50" s="323" t="str">
        <f>D35</f>
        <v>m3</v>
      </c>
      <c r="F50" s="329" t="s">
        <v>2</v>
      </c>
      <c r="G50" s="249">
        <f>'Tabelle A'!Q9</f>
        <v>2.7300000000000004</v>
      </c>
      <c r="H50" s="249"/>
      <c r="I50" s="249"/>
      <c r="J50" s="155"/>
      <c r="K50" s="325">
        <f>G50*C50</f>
        <v>5187.0000000000009</v>
      </c>
      <c r="L50" s="326"/>
      <c r="M50" s="84"/>
      <c r="N50" s="251" t="str">
        <f>IF(H57=""," ",K50-(K50*H57))</f>
        <v xml:space="preserve"> </v>
      </c>
      <c r="O50" s="252"/>
      <c r="U50" s="39"/>
    </row>
    <row r="51" spans="2:32" ht="15" customHeight="1" x14ac:dyDescent="0.2">
      <c r="B51" s="159"/>
      <c r="C51" s="321"/>
      <c r="D51" s="322"/>
      <c r="E51" s="324"/>
      <c r="F51" s="330"/>
      <c r="G51" s="250"/>
      <c r="H51" s="250"/>
      <c r="I51" s="250"/>
      <c r="J51" s="75"/>
      <c r="K51" s="327"/>
      <c r="L51" s="328"/>
      <c r="M51" s="81"/>
      <c r="N51" s="253"/>
      <c r="O51" s="254"/>
      <c r="U51" s="39"/>
    </row>
    <row r="52" spans="2:32" s="10" customFormat="1" ht="3.75" customHeight="1" thickBot="1" x14ac:dyDescent="0.25">
      <c r="B52" s="160"/>
      <c r="C52" s="8"/>
      <c r="D52" s="74"/>
      <c r="E52" s="74"/>
      <c r="F52" s="96"/>
      <c r="G52" s="8"/>
      <c r="H52" s="74"/>
      <c r="I52" s="77"/>
      <c r="J52" s="77"/>
      <c r="K52" s="98"/>
      <c r="L52" s="99"/>
      <c r="M52" s="86"/>
      <c r="N52" s="88"/>
      <c r="O52" s="85"/>
      <c r="U52" s="39"/>
    </row>
    <row r="53" spans="2:32" s="10" customFormat="1" ht="13.5" thickBot="1" x14ac:dyDescent="0.25">
      <c r="B53" s="48"/>
      <c r="C53" s="49" t="s">
        <v>45</v>
      </c>
      <c r="D53" s="49"/>
      <c r="E53" s="50"/>
      <c r="F53" s="50"/>
      <c r="G53" s="51" t="s">
        <v>46</v>
      </c>
      <c r="H53" s="52"/>
      <c r="I53" s="53"/>
      <c r="J53" s="54"/>
      <c r="K53" s="263">
        <f>SUM(K46:L51)</f>
        <v>6227.0000000000009</v>
      </c>
      <c r="L53" s="264"/>
      <c r="M53" s="55"/>
      <c r="N53" s="261" t="str">
        <f>IF(H57=""," ",N46+N50)</f>
        <v xml:space="preserve"> </v>
      </c>
      <c r="O53" s="262"/>
      <c r="U53" s="39"/>
      <c r="V53" s="235" t="s">
        <v>65</v>
      </c>
      <c r="W53" s="87"/>
    </row>
    <row r="54" spans="2:32" x14ac:dyDescent="0.2">
      <c r="B54" s="162"/>
      <c r="C54" s="5"/>
      <c r="D54" s="1"/>
      <c r="E54" s="1"/>
      <c r="F54" s="97"/>
      <c r="G54" s="5"/>
      <c r="H54" s="1"/>
      <c r="I54" s="1"/>
      <c r="J54" s="1"/>
      <c r="K54" s="259"/>
      <c r="L54" s="260"/>
      <c r="M54" s="1"/>
      <c r="N54" s="257"/>
      <c r="O54" s="258"/>
      <c r="U54" s="39"/>
      <c r="V54" t="s">
        <v>64</v>
      </c>
    </row>
    <row r="55" spans="2:32" ht="10.5" customHeight="1" x14ac:dyDescent="0.2">
      <c r="B55" s="57" t="s">
        <v>4</v>
      </c>
      <c r="C55" s="58" t="s">
        <v>70</v>
      </c>
      <c r="D55" s="58"/>
      <c r="E55" s="58"/>
      <c r="F55" s="58"/>
      <c r="G55" s="58" t="s">
        <v>10</v>
      </c>
      <c r="H55" s="58"/>
      <c r="I55" s="58"/>
      <c r="J55" s="58"/>
      <c r="K55" s="247"/>
      <c r="L55" s="248"/>
      <c r="M55" s="1"/>
      <c r="N55" s="257"/>
      <c r="O55" s="258"/>
      <c r="U55" s="39"/>
      <c r="V55" t="s">
        <v>62</v>
      </c>
    </row>
    <row r="56" spans="2:32" ht="10.5" customHeight="1" x14ac:dyDescent="0.2">
      <c r="B56" s="19"/>
      <c r="C56" s="1"/>
      <c r="D56" s="1"/>
      <c r="E56" s="1"/>
      <c r="F56" s="1"/>
      <c r="G56" s="1"/>
      <c r="H56" s="1"/>
      <c r="I56" s="1"/>
      <c r="J56" s="1"/>
      <c r="K56" s="19"/>
      <c r="L56" s="22"/>
      <c r="M56" s="1"/>
      <c r="N56" s="257"/>
      <c r="O56" s="258"/>
      <c r="U56" s="39"/>
      <c r="V56" s="235" t="s">
        <v>66</v>
      </c>
    </row>
    <row r="57" spans="2:32" ht="10.5" customHeight="1" x14ac:dyDescent="0.2">
      <c r="B57" s="20"/>
      <c r="C57" s="12" t="s">
        <v>8</v>
      </c>
      <c r="D57" s="12"/>
      <c r="E57" s="12"/>
      <c r="F57" s="12"/>
      <c r="G57" s="12"/>
      <c r="H57" s="289"/>
      <c r="I57" s="12"/>
      <c r="J57" s="12"/>
      <c r="K57" s="255" t="str">
        <f>IF(H57=""," ",(K53*H57))</f>
        <v xml:space="preserve"> </v>
      </c>
      <c r="L57" s="256"/>
      <c r="M57" s="1"/>
      <c r="N57" s="257"/>
      <c r="O57" s="258"/>
      <c r="U57" s="39"/>
      <c r="W57" s="36"/>
    </row>
    <row r="58" spans="2:32" s="10" customFormat="1" ht="10.5" customHeight="1" x14ac:dyDescent="0.2">
      <c r="B58" s="20"/>
      <c r="C58" s="12" t="s">
        <v>9</v>
      </c>
      <c r="D58" s="12"/>
      <c r="E58" s="12"/>
      <c r="F58" s="12"/>
      <c r="G58" s="12"/>
      <c r="H58" s="289"/>
      <c r="I58" s="12"/>
      <c r="J58" s="12"/>
      <c r="K58" s="255"/>
      <c r="L58" s="256"/>
      <c r="M58" s="1"/>
      <c r="N58" s="163"/>
      <c r="O58" s="164"/>
      <c r="U58" s="39"/>
      <c r="V58" t="s">
        <v>68</v>
      </c>
      <c r="AB58"/>
      <c r="AC58"/>
      <c r="AD58"/>
      <c r="AE58"/>
      <c r="AF58"/>
    </row>
    <row r="59" spans="2:32" s="10" customFormat="1" ht="10.5" customHeight="1" x14ac:dyDescent="0.2">
      <c r="B59" s="18"/>
      <c r="C59" s="11"/>
      <c r="D59" s="11"/>
      <c r="E59" s="11"/>
      <c r="F59" s="42"/>
      <c r="G59" s="11"/>
      <c r="H59" s="11"/>
      <c r="I59" s="11"/>
      <c r="J59" s="11"/>
      <c r="K59" s="18"/>
      <c r="L59" s="69"/>
      <c r="M59" s="1"/>
      <c r="N59" s="279"/>
      <c r="O59" s="279"/>
      <c r="U59" s="39"/>
      <c r="V59" t="s">
        <v>67</v>
      </c>
      <c r="AB59"/>
      <c r="AC59"/>
      <c r="AD59"/>
      <c r="AE59"/>
      <c r="AF59"/>
    </row>
    <row r="60" spans="2:32" x14ac:dyDescent="0.2">
      <c r="B60" s="162"/>
      <c r="C60" s="5"/>
      <c r="D60" s="1"/>
      <c r="E60" s="1"/>
      <c r="F60" s="97"/>
      <c r="G60" s="5"/>
      <c r="H60" s="1"/>
      <c r="I60" s="1"/>
      <c r="J60" s="1"/>
      <c r="K60" s="259"/>
      <c r="L60" s="260"/>
      <c r="M60" s="1"/>
      <c r="N60" s="257"/>
      <c r="O60" s="258"/>
      <c r="U60" s="39"/>
    </row>
    <row r="61" spans="2:32" x14ac:dyDescent="0.2">
      <c r="B61" s="57" t="s">
        <v>71</v>
      </c>
      <c r="C61" s="58" t="s">
        <v>42</v>
      </c>
      <c r="D61" s="58"/>
      <c r="E61" s="58"/>
      <c r="F61" s="58"/>
      <c r="G61" s="58" t="s">
        <v>43</v>
      </c>
      <c r="H61" s="57"/>
      <c r="I61" s="58"/>
      <c r="J61" s="210"/>
      <c r="K61" s="270"/>
      <c r="L61" s="271"/>
      <c r="M61" s="210"/>
      <c r="N61" s="272"/>
      <c r="O61" s="273"/>
      <c r="U61" s="39"/>
    </row>
    <row r="62" spans="2:32" x14ac:dyDescent="0.2">
      <c r="B62" s="211"/>
      <c r="C62" s="1"/>
      <c r="D62" s="1"/>
      <c r="E62" s="1"/>
      <c r="F62" s="97"/>
      <c r="G62" s="1"/>
      <c r="H62" s="1"/>
      <c r="I62" s="1"/>
      <c r="J62" s="1"/>
      <c r="K62" s="222"/>
      <c r="L62" s="223"/>
      <c r="M62" s="1"/>
      <c r="N62" s="224"/>
      <c r="O62" s="225"/>
      <c r="U62" s="39"/>
      <c r="W62" s="36"/>
    </row>
    <row r="63" spans="2:32" ht="3" customHeight="1" x14ac:dyDescent="0.2">
      <c r="B63" s="212"/>
      <c r="C63" s="285"/>
      <c r="D63" s="286"/>
      <c r="E63" s="286"/>
      <c r="F63" s="286"/>
      <c r="G63" s="286"/>
      <c r="H63" s="286"/>
      <c r="I63" s="286"/>
      <c r="J63" s="286"/>
      <c r="K63" s="286"/>
      <c r="L63" s="286"/>
      <c r="M63" s="286"/>
      <c r="N63" s="286"/>
      <c r="O63" s="287"/>
      <c r="U63" s="39"/>
    </row>
    <row r="64" spans="2:32" x14ac:dyDescent="0.2">
      <c r="B64" s="213"/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287"/>
      <c r="U64" s="39"/>
    </row>
    <row r="65" spans="1:32" ht="4.5" customHeight="1" x14ac:dyDescent="0.2">
      <c r="B65" s="213"/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M65" s="286"/>
      <c r="N65" s="286"/>
      <c r="O65" s="287"/>
      <c r="U65" s="37"/>
    </row>
    <row r="66" spans="1:32" s="46" customFormat="1" ht="12.75" customHeight="1" x14ac:dyDescent="0.2">
      <c r="B66" s="214"/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7"/>
      <c r="U66" s="37"/>
      <c r="AB66"/>
      <c r="AC66"/>
      <c r="AD66"/>
      <c r="AE66"/>
      <c r="AF66"/>
    </row>
    <row r="67" spans="1:32" ht="10.5" customHeight="1" x14ac:dyDescent="0.2">
      <c r="A67" s="40"/>
      <c r="B67" s="213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7"/>
      <c r="U67" s="45"/>
      <c r="AA67" s="128"/>
      <c r="AB67" s="128"/>
      <c r="AC67" s="128"/>
      <c r="AD67" s="128"/>
      <c r="AE67" s="128"/>
      <c r="AF67" s="128"/>
    </row>
    <row r="68" spans="1:32" ht="10.5" customHeight="1" x14ac:dyDescent="0.2">
      <c r="B68" s="213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7"/>
    </row>
    <row r="69" spans="1:32" ht="10.5" customHeight="1" x14ac:dyDescent="0.2">
      <c r="B69" s="213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7"/>
    </row>
    <row r="70" spans="1:32" ht="10.5" customHeight="1" x14ac:dyDescent="0.2">
      <c r="B70" s="213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7"/>
      <c r="AA70" s="128"/>
      <c r="AB70" s="128"/>
      <c r="AC70" s="128"/>
      <c r="AD70" s="128"/>
      <c r="AE70" s="128"/>
      <c r="AF70" s="128"/>
    </row>
    <row r="71" spans="1:32" ht="10.5" customHeight="1" x14ac:dyDescent="0.2">
      <c r="B71" s="213"/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287"/>
    </row>
    <row r="72" spans="1:32" x14ac:dyDescent="0.2">
      <c r="B72" s="215"/>
      <c r="C72" s="216"/>
      <c r="D72" s="216"/>
      <c r="E72" s="216"/>
      <c r="F72" s="216"/>
      <c r="G72" s="217"/>
      <c r="H72" s="226"/>
      <c r="I72" s="226"/>
      <c r="J72" s="216"/>
      <c r="K72" s="218"/>
      <c r="L72" s="218"/>
      <c r="M72" s="219"/>
      <c r="N72" s="220"/>
      <c r="O72" s="221"/>
    </row>
    <row r="73" spans="1:32" s="4" customFormat="1" x14ac:dyDescent="0.2">
      <c r="A73" s="39" t="str">
        <f>IF(B73=0,"",B73)</f>
        <v/>
      </c>
      <c r="B73" s="171"/>
      <c r="C73" s="172"/>
      <c r="D73" s="170"/>
      <c r="E73" s="170"/>
      <c r="F73" s="170"/>
      <c r="G73" s="172"/>
      <c r="H73" s="170"/>
      <c r="I73" s="170"/>
      <c r="J73" s="170"/>
      <c r="K73" s="279"/>
      <c r="L73" s="280"/>
      <c r="M73" s="173"/>
      <c r="N73" s="279"/>
      <c r="O73" s="280"/>
      <c r="P73" s="12"/>
      <c r="Q73" s="12"/>
      <c r="R73" s="9"/>
      <c r="S73" s="9"/>
      <c r="T73" s="9"/>
      <c r="AA73"/>
      <c r="AB73"/>
      <c r="AC73"/>
      <c r="AD73"/>
      <c r="AE73"/>
      <c r="AF73"/>
    </row>
    <row r="74" spans="1:32" s="46" customFormat="1" x14ac:dyDescent="0.2">
      <c r="A74" s="45"/>
      <c r="B74" s="168"/>
      <c r="C74" s="168"/>
      <c r="D74" s="168"/>
      <c r="E74" s="168"/>
      <c r="F74" s="168"/>
      <c r="G74" s="168"/>
      <c r="H74" s="168"/>
      <c r="I74" s="168"/>
      <c r="J74" s="168"/>
      <c r="K74" s="169"/>
      <c r="L74" s="169"/>
      <c r="M74" s="168"/>
      <c r="N74" s="169"/>
      <c r="O74" s="169"/>
      <c r="P74" s="46" t="s">
        <v>5</v>
      </c>
      <c r="AA74"/>
      <c r="AB74"/>
      <c r="AC74"/>
      <c r="AD74"/>
      <c r="AE74"/>
      <c r="AF74"/>
    </row>
    <row r="75" spans="1:32" x14ac:dyDescent="0.2">
      <c r="A75" s="40"/>
      <c r="B75" s="166"/>
      <c r="C75" s="174"/>
      <c r="D75" s="174"/>
      <c r="E75" s="175"/>
      <c r="F75" s="176"/>
      <c r="G75" s="174"/>
      <c r="H75" s="174"/>
      <c r="I75" s="166"/>
      <c r="J75" s="166"/>
      <c r="K75" s="317"/>
      <c r="L75" s="318"/>
      <c r="M75" s="166"/>
      <c r="N75" s="167"/>
      <c r="O75" s="167"/>
      <c r="P75" s="9" t="s">
        <v>5</v>
      </c>
      <c r="Q75" s="9"/>
      <c r="R75" s="9"/>
      <c r="S75" s="9"/>
      <c r="T75" s="9"/>
    </row>
    <row r="76" spans="1:32" ht="3.75" customHeight="1" x14ac:dyDescent="0.2">
      <c r="B76" s="166"/>
      <c r="C76" s="166"/>
      <c r="D76" s="166"/>
      <c r="E76" s="166"/>
      <c r="F76" s="166"/>
      <c r="G76" s="166"/>
      <c r="H76" s="166"/>
      <c r="I76" s="166"/>
      <c r="J76" s="166"/>
      <c r="K76" s="167"/>
      <c r="L76" s="167"/>
      <c r="M76" s="166"/>
      <c r="N76" s="167"/>
      <c r="O76" s="167"/>
      <c r="AA76" s="47"/>
      <c r="AB76" s="47"/>
      <c r="AC76" s="47"/>
      <c r="AD76" s="47"/>
      <c r="AE76" s="47"/>
      <c r="AF76" s="47"/>
    </row>
    <row r="77" spans="1:32" s="4" customFormat="1" ht="11.25" customHeight="1" x14ac:dyDescent="0.2">
      <c r="A77" s="37"/>
      <c r="B77" s="173"/>
      <c r="C77" s="173"/>
      <c r="D77" s="173"/>
      <c r="E77" s="173"/>
      <c r="F77" s="269"/>
      <c r="G77" s="173"/>
      <c r="H77" s="173"/>
      <c r="I77" s="177"/>
      <c r="J77" s="173"/>
      <c r="K77" s="192"/>
      <c r="L77" s="193"/>
      <c r="M77" s="173"/>
      <c r="N77" s="178"/>
      <c r="O77" s="178"/>
      <c r="P77" s="91"/>
      <c r="Q77" s="91"/>
      <c r="AB77" s="47"/>
      <c r="AC77" s="47"/>
      <c r="AD77" s="47"/>
      <c r="AE77" s="47"/>
      <c r="AF77" s="47"/>
    </row>
    <row r="78" spans="1:32" s="4" customFormat="1" ht="11.25" customHeight="1" x14ac:dyDescent="0.2">
      <c r="A78" s="39"/>
      <c r="B78" s="173"/>
      <c r="C78" s="173"/>
      <c r="D78" s="173"/>
      <c r="E78" s="173"/>
      <c r="F78" s="269"/>
      <c r="G78" s="173"/>
      <c r="H78" s="173"/>
      <c r="I78" s="177"/>
      <c r="J78" s="173"/>
      <c r="K78" s="192"/>
      <c r="L78" s="193"/>
      <c r="M78" s="173"/>
      <c r="N78" s="178"/>
      <c r="O78" s="178"/>
      <c r="P78" s="91"/>
      <c r="Q78" s="91"/>
      <c r="AB78" s="132"/>
      <c r="AC78" s="132"/>
      <c r="AD78" s="132"/>
      <c r="AE78" s="132"/>
      <c r="AF78" s="132"/>
    </row>
    <row r="79" spans="1:32" s="4" customFormat="1" ht="2.25" customHeight="1" x14ac:dyDescent="0.2">
      <c r="A79" s="39"/>
      <c r="B79" s="173"/>
      <c r="C79" s="173"/>
      <c r="D79" s="173"/>
      <c r="E79" s="173"/>
      <c r="F79" s="179"/>
      <c r="G79" s="173"/>
      <c r="H79" s="173"/>
      <c r="I79" s="173"/>
      <c r="J79" s="173"/>
      <c r="K79" s="178"/>
      <c r="L79" s="194"/>
      <c r="M79" s="173"/>
      <c r="N79" s="178"/>
      <c r="O79" s="178"/>
      <c r="P79" s="90"/>
      <c r="Q79" s="90"/>
    </row>
    <row r="80" spans="1:32" ht="12" customHeight="1" x14ac:dyDescent="0.2">
      <c r="A80" s="39"/>
      <c r="B80" s="173"/>
      <c r="C80" s="290"/>
      <c r="D80" s="290"/>
      <c r="E80" s="288"/>
      <c r="F80" s="288"/>
      <c r="G80" s="180"/>
      <c r="H80" s="181"/>
      <c r="I80" s="182"/>
      <c r="J80" s="166"/>
      <c r="K80" s="279"/>
      <c r="L80" s="280"/>
      <c r="M80" s="172"/>
      <c r="N80" s="279"/>
      <c r="O80" s="280"/>
      <c r="P80" s="89"/>
      <c r="Q80" s="89"/>
      <c r="U80" s="30"/>
    </row>
    <row r="81" spans="1:28" ht="2.25" customHeight="1" x14ac:dyDescent="0.2">
      <c r="B81" s="166"/>
      <c r="C81" s="166"/>
      <c r="D81" s="166"/>
      <c r="E81" s="166"/>
      <c r="F81" s="166"/>
      <c r="G81" s="166"/>
      <c r="H81" s="166"/>
      <c r="I81" s="166"/>
      <c r="J81" s="166"/>
      <c r="K81" s="195"/>
      <c r="L81" s="195"/>
      <c r="M81" s="166"/>
      <c r="N81" s="167"/>
      <c r="O81" s="167"/>
    </row>
    <row r="82" spans="1:28" s="46" customFormat="1" ht="12" x14ac:dyDescent="0.2">
      <c r="A82" s="45"/>
      <c r="B82" s="168"/>
      <c r="C82" s="168"/>
      <c r="D82" s="168"/>
      <c r="E82" s="170"/>
      <c r="F82" s="170"/>
      <c r="G82" s="168"/>
      <c r="H82" s="170"/>
      <c r="I82" s="196"/>
      <c r="J82" s="168"/>
      <c r="K82" s="315"/>
      <c r="L82" s="316"/>
      <c r="M82" s="168"/>
      <c r="N82" s="169"/>
      <c r="O82" s="169"/>
    </row>
    <row r="83" spans="1:28" ht="3.75" customHeight="1" x14ac:dyDescent="0.2">
      <c r="B83" s="166"/>
      <c r="C83" s="166"/>
      <c r="D83" s="166"/>
      <c r="E83" s="166"/>
      <c r="F83" s="166"/>
      <c r="G83" s="166"/>
      <c r="H83" s="166"/>
      <c r="I83" s="166"/>
      <c r="J83" s="166"/>
      <c r="K83" s="167"/>
      <c r="L83" s="167"/>
      <c r="M83" s="166"/>
      <c r="N83" s="167"/>
      <c r="O83" s="167"/>
    </row>
    <row r="84" spans="1:28" s="4" customFormat="1" ht="11.25" customHeight="1" x14ac:dyDescent="0.2">
      <c r="A84" s="165"/>
      <c r="B84" s="173"/>
      <c r="C84" s="173"/>
      <c r="D84" s="173"/>
      <c r="E84" s="173"/>
      <c r="F84" s="173"/>
      <c r="G84" s="173"/>
      <c r="H84" s="275"/>
      <c r="I84" s="183"/>
      <c r="J84" s="173"/>
      <c r="K84" s="277"/>
      <c r="L84" s="278"/>
      <c r="M84" s="173"/>
      <c r="N84" s="178"/>
      <c r="O84" s="178"/>
      <c r="P84" s="184"/>
      <c r="Q84" s="184"/>
      <c r="R84" s="173"/>
      <c r="S84" s="173"/>
    </row>
    <row r="85" spans="1:28" s="4" customFormat="1" ht="11.25" customHeight="1" x14ac:dyDescent="0.2">
      <c r="A85" s="197"/>
      <c r="B85" s="173"/>
      <c r="C85" s="173"/>
      <c r="D85" s="173"/>
      <c r="E85" s="173"/>
      <c r="F85" s="173"/>
      <c r="G85" s="173"/>
      <c r="H85" s="275"/>
      <c r="I85" s="184"/>
      <c r="J85" s="173"/>
      <c r="K85" s="279"/>
      <c r="L85" s="280"/>
      <c r="M85" s="173"/>
      <c r="N85" s="279"/>
      <c r="O85" s="280"/>
      <c r="P85" s="184"/>
      <c r="Q85" s="184"/>
      <c r="R85" s="173"/>
      <c r="S85" s="173"/>
    </row>
    <row r="86" spans="1:28" ht="4.5" customHeight="1" x14ac:dyDescent="0.2">
      <c r="A86" s="165"/>
      <c r="B86" s="166"/>
      <c r="C86" s="166"/>
      <c r="D86" s="166"/>
      <c r="E86" s="166"/>
      <c r="F86" s="166"/>
      <c r="G86" s="166"/>
      <c r="H86" s="166"/>
      <c r="I86" s="166"/>
      <c r="J86" s="166"/>
      <c r="K86" s="195"/>
      <c r="L86" s="195"/>
      <c r="M86" s="166"/>
      <c r="N86" s="167"/>
      <c r="O86" s="167"/>
      <c r="P86" s="74"/>
      <c r="Q86" s="74"/>
      <c r="R86" s="74"/>
      <c r="S86" s="74"/>
    </row>
    <row r="87" spans="1:28" x14ac:dyDescent="0.2">
      <c r="A87" s="197"/>
      <c r="B87" s="185"/>
      <c r="C87" s="186"/>
      <c r="D87" s="186"/>
      <c r="E87" s="187"/>
      <c r="F87" s="187"/>
      <c r="G87" s="188"/>
      <c r="H87" s="189"/>
      <c r="I87" s="182"/>
      <c r="J87" s="166"/>
      <c r="K87" s="281"/>
      <c r="L87" s="282"/>
      <c r="M87" s="166"/>
      <c r="N87" s="313"/>
      <c r="O87" s="314"/>
      <c r="P87" s="74"/>
      <c r="Q87" s="74"/>
      <c r="R87" s="74"/>
      <c r="S87" s="74"/>
      <c r="U87" s="30"/>
    </row>
    <row r="88" spans="1:28" ht="3.75" customHeight="1" x14ac:dyDescent="0.2">
      <c r="A88" s="197"/>
      <c r="B88" s="185"/>
      <c r="C88" s="186"/>
      <c r="D88" s="186"/>
      <c r="E88" s="187"/>
      <c r="F88" s="187"/>
      <c r="G88" s="188"/>
      <c r="H88" s="189"/>
      <c r="I88" s="182"/>
      <c r="J88" s="166"/>
      <c r="K88" s="190"/>
      <c r="L88" s="191"/>
      <c r="M88" s="166"/>
      <c r="N88" s="190"/>
      <c r="O88" s="191"/>
      <c r="P88" s="74"/>
      <c r="Q88" s="74"/>
      <c r="R88" s="74"/>
      <c r="S88" s="74"/>
    </row>
    <row r="89" spans="1:28" s="46" customFormat="1" ht="12" x14ac:dyDescent="0.2">
      <c r="A89" s="198"/>
      <c r="B89" s="168"/>
      <c r="C89" s="168"/>
      <c r="D89" s="168"/>
      <c r="E89" s="168"/>
      <c r="F89" s="168"/>
      <c r="G89" s="168"/>
      <c r="H89" s="168"/>
      <c r="I89" s="168"/>
      <c r="J89" s="168"/>
      <c r="K89" s="283"/>
      <c r="L89" s="284"/>
      <c r="M89" s="168"/>
      <c r="N89" s="168"/>
      <c r="O89" s="168"/>
      <c r="P89" s="168" t="s">
        <v>5</v>
      </c>
      <c r="Q89" s="168"/>
      <c r="R89" s="168"/>
      <c r="S89" s="168"/>
    </row>
    <row r="90" spans="1:28" ht="1.5" customHeight="1" x14ac:dyDescent="0.2">
      <c r="A90" s="165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74"/>
      <c r="Q90" s="74"/>
      <c r="R90" s="74"/>
      <c r="S90" s="74"/>
    </row>
    <row r="91" spans="1:28" s="4" customFormat="1" ht="11.25" customHeight="1" x14ac:dyDescent="0.2">
      <c r="A91" s="165"/>
      <c r="B91" s="173"/>
      <c r="C91" s="173"/>
      <c r="D91" s="173"/>
      <c r="E91" s="173"/>
      <c r="F91" s="173"/>
      <c r="G91" s="173"/>
      <c r="H91" s="276"/>
      <c r="I91" s="173"/>
      <c r="J91" s="173"/>
      <c r="K91" s="277"/>
      <c r="L91" s="278"/>
      <c r="M91" s="173"/>
      <c r="N91" s="173"/>
      <c r="O91" s="173"/>
      <c r="P91" s="173"/>
      <c r="Q91" s="173"/>
      <c r="R91" s="173"/>
      <c r="S91" s="173"/>
    </row>
    <row r="92" spans="1:28" s="4" customFormat="1" ht="11.25" customHeight="1" x14ac:dyDescent="0.2">
      <c r="A92" s="197"/>
      <c r="B92" s="173"/>
      <c r="C92" s="173"/>
      <c r="D92" s="173"/>
      <c r="E92" s="173"/>
      <c r="F92" s="173"/>
      <c r="G92" s="173"/>
      <c r="H92" s="276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</row>
    <row r="93" spans="1:28" s="4" customFormat="1" ht="3.75" customHeight="1" x14ac:dyDescent="0.2">
      <c r="A93" s="197"/>
      <c r="B93" s="173"/>
      <c r="C93" s="173"/>
      <c r="D93" s="173"/>
      <c r="E93" s="173"/>
      <c r="F93" s="179"/>
      <c r="G93" s="173"/>
      <c r="H93" s="173"/>
      <c r="I93" s="173"/>
      <c r="J93" s="173"/>
      <c r="K93" s="173"/>
      <c r="L93" s="199"/>
      <c r="M93" s="173"/>
      <c r="N93" s="173"/>
      <c r="O93" s="173"/>
      <c r="P93" s="173"/>
      <c r="Q93" s="173"/>
      <c r="R93" s="173"/>
      <c r="S93" s="173"/>
    </row>
    <row r="94" spans="1:28" x14ac:dyDescent="0.2">
      <c r="A94" s="165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</row>
    <row r="95" spans="1:28" x14ac:dyDescent="0.2">
      <c r="A95" s="165"/>
      <c r="B95" s="74"/>
      <c r="C95" s="74"/>
      <c r="D95" s="74"/>
      <c r="E95" s="74"/>
      <c r="F95" s="74"/>
      <c r="G95" s="74"/>
      <c r="H95" s="200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AB95" s="104"/>
    </row>
    <row r="96" spans="1:28" x14ac:dyDescent="0.2">
      <c r="A96" s="165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</row>
    <row r="97" spans="8:21" x14ac:dyDescent="0.2">
      <c r="K97" s="312"/>
      <c r="L97" s="312"/>
    </row>
    <row r="98" spans="8:21" x14ac:dyDescent="0.2">
      <c r="H98" s="103"/>
      <c r="I98" s="2"/>
      <c r="O98" s="102"/>
      <c r="U98" s="30"/>
    </row>
    <row r="99" spans="8:21" x14ac:dyDescent="0.2">
      <c r="O99" s="102"/>
    </row>
    <row r="100" spans="8:21" x14ac:dyDescent="0.2">
      <c r="I100" s="2"/>
      <c r="O100" s="102"/>
      <c r="U100" s="30"/>
    </row>
    <row r="102" spans="8:21" x14ac:dyDescent="0.2">
      <c r="I102" s="2"/>
      <c r="O102" s="102"/>
    </row>
    <row r="103" spans="8:21" x14ac:dyDescent="0.2">
      <c r="O103" s="102"/>
    </row>
    <row r="104" spans="8:21" x14ac:dyDescent="0.2">
      <c r="O104" s="102"/>
    </row>
    <row r="105" spans="8:21" x14ac:dyDescent="0.2">
      <c r="O105" s="102"/>
    </row>
    <row r="106" spans="8:21" x14ac:dyDescent="0.2">
      <c r="O106" s="102"/>
    </row>
    <row r="107" spans="8:21" x14ac:dyDescent="0.2">
      <c r="O107" s="102"/>
    </row>
    <row r="108" spans="8:21" x14ac:dyDescent="0.2">
      <c r="O108" s="102"/>
    </row>
  </sheetData>
  <sheetProtection algorithmName="SHA-512" hashValue="sPD/7ly80ldBO630xQX1hqOUdy3DjOads6iz+NluixdfNdc5oaO/mzhEYpXIiLl2BXRg4yBuWKb+nRN/q+W6qQ==" saltValue="bw6+cCTD4FaImqQP8wkfSw==" spinCount="100000" sheet="1" objects="1" scenarios="1"/>
  <mergeCells count="64">
    <mergeCell ref="C46:D47"/>
    <mergeCell ref="E46:E47"/>
    <mergeCell ref="K46:L47"/>
    <mergeCell ref="K50:L51"/>
    <mergeCell ref="F50:F51"/>
    <mergeCell ref="C50:D51"/>
    <mergeCell ref="E50:E51"/>
    <mergeCell ref="N85:O85"/>
    <mergeCell ref="K97:L97"/>
    <mergeCell ref="N87:O87"/>
    <mergeCell ref="N80:O80"/>
    <mergeCell ref="N73:O73"/>
    <mergeCell ref="K82:L82"/>
    <mergeCell ref="K73:L73"/>
    <mergeCell ref="K80:L80"/>
    <mergeCell ref="K75:L75"/>
    <mergeCell ref="N42:O42"/>
    <mergeCell ref="B2:E2"/>
    <mergeCell ref="N36:O36"/>
    <mergeCell ref="B22:M23"/>
    <mergeCell ref="B32:C32"/>
    <mergeCell ref="B35:C36"/>
    <mergeCell ref="B17:O18"/>
    <mergeCell ref="E9:O10"/>
    <mergeCell ref="E12:O13"/>
    <mergeCell ref="C42:D42"/>
    <mergeCell ref="K42:L42"/>
    <mergeCell ref="G2:L2"/>
    <mergeCell ref="N2:O2"/>
    <mergeCell ref="N45:O45"/>
    <mergeCell ref="K45:L45"/>
    <mergeCell ref="D35:D36"/>
    <mergeCell ref="H84:H85"/>
    <mergeCell ref="H91:H92"/>
    <mergeCell ref="K84:L84"/>
    <mergeCell ref="K85:L85"/>
    <mergeCell ref="K87:L87"/>
    <mergeCell ref="K91:L91"/>
    <mergeCell ref="K89:L89"/>
    <mergeCell ref="C63:O71"/>
    <mergeCell ref="E80:F80"/>
    <mergeCell ref="N59:O59"/>
    <mergeCell ref="N57:O57"/>
    <mergeCell ref="H57:H58"/>
    <mergeCell ref="C80:D80"/>
    <mergeCell ref="F77:F78"/>
    <mergeCell ref="K60:L60"/>
    <mergeCell ref="K61:L61"/>
    <mergeCell ref="N60:O60"/>
    <mergeCell ref="N61:O61"/>
    <mergeCell ref="K55:L55"/>
    <mergeCell ref="G50:I51"/>
    <mergeCell ref="N46:O47"/>
    <mergeCell ref="N50:O51"/>
    <mergeCell ref="K57:L58"/>
    <mergeCell ref="N56:O56"/>
    <mergeCell ref="K54:L54"/>
    <mergeCell ref="N54:O54"/>
    <mergeCell ref="N55:O55"/>
    <mergeCell ref="N53:O53"/>
    <mergeCell ref="K53:L53"/>
    <mergeCell ref="K49:L49"/>
    <mergeCell ref="N49:O49"/>
    <mergeCell ref="G46:I47"/>
  </mergeCells>
  <phoneticPr fontId="4" type="noConversion"/>
  <dataValidations count="4">
    <dataValidation showInputMessage="1" showErrorMessage="1" sqref="F32:M33 E32 B33:E33"/>
    <dataValidation type="list" showInputMessage="1" showErrorMessage="1" sqref="B32:C32">
      <formula1>"1:100,1:50"</formula1>
    </dataValidation>
    <dataValidation type="list" showInputMessage="1" showErrorMessage="1" sqref="B22:M23">
      <formula1>$V$58:$V$59</formula1>
    </dataValidation>
    <dataValidation type="list" showInputMessage="1" showErrorMessage="1" sqref="B17:O18">
      <formula1>$V$53:$V$56</formula1>
    </dataValidation>
  </dataValidations>
  <pageMargins left="0.59055118110236227" right="0.39370078740157483" top="0.39370078740157483" bottom="0" header="0" footer="0"/>
  <pageSetup paperSize="9" fitToWidth="0" fitToHeight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4" name="Check Box 46">
              <controlPr defaultSize="0" autoFill="0" autoLine="0" autoPict="0">
                <anchor moveWithCells="1">
                  <from>
                    <xdr:col>1</xdr:col>
                    <xdr:colOff>76200</xdr:colOff>
                    <xdr:row>27</xdr:row>
                    <xdr:rowOff>38100</xdr:rowOff>
                  </from>
                  <to>
                    <xdr:col>2</xdr:col>
                    <xdr:colOff>38100</xdr:colOff>
                    <xdr:row>29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B1:J69"/>
  <sheetViews>
    <sheetView zoomScaleNormal="100" workbookViewId="0">
      <selection activeCell="C25" sqref="C25:C26"/>
    </sheetView>
  </sheetViews>
  <sheetFormatPr baseColWidth="10" defaultColWidth="39.140625" defaultRowHeight="12.75" x14ac:dyDescent="0.2"/>
  <cols>
    <col min="1" max="1" width="3.85546875" style="228" customWidth="1"/>
    <col min="2" max="2" width="17" style="234" customWidth="1"/>
    <col min="3" max="3" width="44.140625" style="228" customWidth="1"/>
    <col min="4" max="4" width="34.7109375" style="228" customWidth="1"/>
    <col min="5" max="10" width="13.7109375" style="227" customWidth="1"/>
    <col min="11" max="11" width="20.28515625" style="228" customWidth="1"/>
    <col min="12" max="16384" width="39.140625" style="228"/>
  </cols>
  <sheetData>
    <row r="1" spans="3:10" ht="13.5" thickBot="1" x14ac:dyDescent="0.25"/>
    <row r="2" spans="3:10" ht="19.5" thickBot="1" x14ac:dyDescent="0.25">
      <c r="C2" s="348" t="s">
        <v>95</v>
      </c>
      <c r="D2" s="349"/>
      <c r="E2" s="349"/>
      <c r="F2" s="349"/>
      <c r="G2" s="349"/>
      <c r="H2" s="349"/>
      <c r="I2" s="349"/>
      <c r="J2" s="350"/>
    </row>
    <row r="3" spans="3:10" ht="25.5" x14ac:dyDescent="0.2">
      <c r="C3" s="351" t="s">
        <v>59</v>
      </c>
      <c r="D3" s="343" t="s">
        <v>60</v>
      </c>
      <c r="E3" s="231" t="s">
        <v>58</v>
      </c>
      <c r="F3" s="352" t="s">
        <v>37</v>
      </c>
      <c r="G3" s="353"/>
      <c r="H3" s="353"/>
      <c r="I3" s="353"/>
      <c r="J3" s="354"/>
    </row>
    <row r="4" spans="3:10" x14ac:dyDescent="0.2">
      <c r="C4" s="336"/>
      <c r="D4" s="338"/>
      <c r="E4" s="343" t="str">
        <f>'Tabelle A'!D4:D5</f>
        <v>100m³</v>
      </c>
      <c r="F4" s="345" t="s">
        <v>27</v>
      </c>
      <c r="G4" s="346"/>
      <c r="H4" s="346"/>
      <c r="I4" s="346"/>
      <c r="J4" s="347"/>
    </row>
    <row r="5" spans="3:10" x14ac:dyDescent="0.2">
      <c r="C5" s="336"/>
      <c r="D5" s="339"/>
      <c r="E5" s="344"/>
      <c r="F5" s="111" t="s">
        <v>24</v>
      </c>
      <c r="G5" s="232" t="s">
        <v>25</v>
      </c>
      <c r="H5" s="111" t="s">
        <v>26</v>
      </c>
      <c r="I5" s="355" t="s">
        <v>61</v>
      </c>
      <c r="J5" s="356"/>
    </row>
    <row r="6" spans="3:10" ht="31.5" customHeight="1" x14ac:dyDescent="0.2">
      <c r="C6" s="331" t="str">
        <f>'Tabelle A'!B6:B7</f>
        <v>Fabbricato di carattere storico - artistico a qualsiasi destinazione                                            
Historisch-künstlerische Gebäude unterschiedlicher Nutzung</v>
      </c>
      <c r="D6" s="109" t="str">
        <f>'Tabelle A'!C6</f>
        <v>tipologia semplice e/o regolare              einfacher Typ bzw. regelmäßig</v>
      </c>
      <c r="E6" s="110">
        <v>800</v>
      </c>
      <c r="F6" s="110">
        <v>3.8</v>
      </c>
      <c r="G6" s="110">
        <v>2.6</v>
      </c>
      <c r="H6" s="110">
        <v>2.1</v>
      </c>
      <c r="I6" s="334">
        <v>1.8</v>
      </c>
      <c r="J6" s="335"/>
    </row>
    <row r="7" spans="3:10" ht="31.5" customHeight="1" x14ac:dyDescent="0.2">
      <c r="C7" s="333"/>
      <c r="D7" s="109" t="str">
        <f>'Tabelle A'!C7</f>
        <v>tipologia complessa e/o irregolare         komplexer Typ bzw. unregelmäßig</v>
      </c>
      <c r="E7" s="110">
        <v>1000</v>
      </c>
      <c r="F7" s="110">
        <v>4.5</v>
      </c>
      <c r="G7" s="110">
        <v>3</v>
      </c>
      <c r="H7" s="110">
        <v>2.5</v>
      </c>
      <c r="I7" s="334">
        <v>2.1</v>
      </c>
      <c r="J7" s="335"/>
    </row>
    <row r="8" spans="3:10" ht="33" customHeight="1" x14ac:dyDescent="0.2">
      <c r="C8" s="331" t="str">
        <f>'Tabelle A'!B8:B9</f>
        <v>Fabbricato residenziale e/o per servizi amministrativi                                                                
Wohn- und Verwaltungsgebäude</v>
      </c>
      <c r="D8" s="109" t="str">
        <f>D6</f>
        <v>tipologia semplice e/o regolare              einfacher Typ bzw. regelmäßig</v>
      </c>
      <c r="E8" s="110">
        <v>500</v>
      </c>
      <c r="F8" s="110">
        <v>2.8</v>
      </c>
      <c r="G8" s="110">
        <v>1.9</v>
      </c>
      <c r="H8" s="110">
        <v>1.6</v>
      </c>
      <c r="I8" s="334">
        <v>1.3</v>
      </c>
      <c r="J8" s="335"/>
    </row>
    <row r="9" spans="3:10" ht="33" customHeight="1" x14ac:dyDescent="0.2">
      <c r="C9" s="333"/>
      <c r="D9" s="109" t="str">
        <f>D7</f>
        <v>tipologia complessa e/o irregolare         komplexer Typ bzw. unregelmäßig</v>
      </c>
      <c r="E9" s="110">
        <f>E8*1.3</f>
        <v>650</v>
      </c>
      <c r="F9" s="110">
        <f>F8*1.3</f>
        <v>3.6399999999999997</v>
      </c>
      <c r="G9" s="110">
        <f>G8*1.3</f>
        <v>2.4699999999999998</v>
      </c>
      <c r="H9" s="110">
        <f>H8*1.3</f>
        <v>2.08</v>
      </c>
      <c r="I9" s="334">
        <f>I8*1.3</f>
        <v>1.6900000000000002</v>
      </c>
      <c r="J9" s="335"/>
    </row>
    <row r="10" spans="3:10" ht="36.75" customHeight="1" x14ac:dyDescent="0.2">
      <c r="C10" s="331" t="str">
        <f>'Tabelle A'!B10:B11</f>
        <v>Fabbricato artigianale di tipo complesso e articolato, stalla, fienlie, deposito agricolo e simili   
Komplex gegliederte Handwerksbetriebe, Stallungen, Stadel, landwirtschaftliches Lager und ähnliches</v>
      </c>
      <c r="D10" s="109" t="str">
        <f>D6</f>
        <v>tipologia semplice e/o regolare              einfacher Typ bzw. regelmäßig</v>
      </c>
      <c r="E10" s="110">
        <v>500</v>
      </c>
      <c r="F10" s="110">
        <v>2.25</v>
      </c>
      <c r="G10" s="110">
        <v>1.5</v>
      </c>
      <c r="H10" s="110">
        <v>1.3</v>
      </c>
      <c r="I10" s="334">
        <v>1</v>
      </c>
      <c r="J10" s="335"/>
    </row>
    <row r="11" spans="3:10" ht="36.75" customHeight="1" x14ac:dyDescent="0.2">
      <c r="C11" s="333"/>
      <c r="D11" s="109" t="str">
        <f>D7</f>
        <v>tipologia complessa e/o irregolare         komplexer Typ bzw. unregelmäßig</v>
      </c>
      <c r="E11" s="110">
        <f>E10*1.15</f>
        <v>575</v>
      </c>
      <c r="F11" s="110">
        <f t="shared" ref="F11:H11" si="0">F10*1.15</f>
        <v>2.5874999999999999</v>
      </c>
      <c r="G11" s="110">
        <f t="shared" si="0"/>
        <v>1.7249999999999999</v>
      </c>
      <c r="H11" s="110">
        <f t="shared" si="0"/>
        <v>1.4949999999999999</v>
      </c>
      <c r="I11" s="334">
        <f>I10*1.15</f>
        <v>1.1499999999999999</v>
      </c>
      <c r="J11" s="335"/>
    </row>
    <row r="12" spans="3:10" x14ac:dyDescent="0.2">
      <c r="C12" s="229"/>
      <c r="D12" s="1"/>
      <c r="E12" s="107"/>
      <c r="F12" s="107"/>
      <c r="G12" s="107"/>
      <c r="H12" s="107"/>
      <c r="I12" s="107"/>
      <c r="J12" s="113"/>
    </row>
    <row r="13" spans="3:10" ht="25.5" x14ac:dyDescent="0.2">
      <c r="C13" s="336" t="s">
        <v>59</v>
      </c>
      <c r="D13" s="337" t="s">
        <v>60</v>
      </c>
      <c r="E13" s="205" t="s">
        <v>58</v>
      </c>
      <c r="F13" s="340" t="s">
        <v>86</v>
      </c>
      <c r="G13" s="341"/>
      <c r="H13" s="341"/>
      <c r="I13" s="341"/>
      <c r="J13" s="342"/>
    </row>
    <row r="14" spans="3:10" x14ac:dyDescent="0.2">
      <c r="C14" s="336"/>
      <c r="D14" s="338"/>
      <c r="E14" s="343" t="s">
        <v>36</v>
      </c>
      <c r="F14" s="345" t="s">
        <v>87</v>
      </c>
      <c r="G14" s="346"/>
      <c r="H14" s="346"/>
      <c r="I14" s="346"/>
      <c r="J14" s="347"/>
    </row>
    <row r="15" spans="3:10" x14ac:dyDescent="0.2">
      <c r="C15" s="336"/>
      <c r="D15" s="339"/>
      <c r="E15" s="344"/>
      <c r="F15" s="111" t="s">
        <v>28</v>
      </c>
      <c r="G15" s="232" t="s">
        <v>29</v>
      </c>
      <c r="H15" s="111" t="s">
        <v>30</v>
      </c>
      <c r="I15" s="112" t="s">
        <v>31</v>
      </c>
      <c r="J15" s="161" t="s">
        <v>61</v>
      </c>
    </row>
    <row r="16" spans="3:10" ht="30" customHeight="1" x14ac:dyDescent="0.2">
      <c r="C16" s="331" t="str">
        <f>'Tabelle A'!B16:B17</f>
        <v>Fabbricato industriale o artigianale esclusa la parte residenziale                                              
Handwerks- und Industriebetriebe ohne Wohnbereiche</v>
      </c>
      <c r="D16" s="109" t="str">
        <f>D6</f>
        <v>tipologia semplice e/o regolare              einfacher Typ bzw. regelmäßig</v>
      </c>
      <c r="E16" s="110">
        <v>400</v>
      </c>
      <c r="F16" s="110">
        <v>2.6</v>
      </c>
      <c r="G16" s="110">
        <v>1.8</v>
      </c>
      <c r="H16" s="110">
        <v>1.2</v>
      </c>
      <c r="I16" s="110">
        <v>0.7</v>
      </c>
      <c r="J16" s="230">
        <v>0.3</v>
      </c>
    </row>
    <row r="17" spans="3:10" ht="30" customHeight="1" thickBot="1" x14ac:dyDescent="0.25">
      <c r="C17" s="332"/>
      <c r="D17" s="207" t="str">
        <f>D7</f>
        <v>tipologia complessa e/o irregolare         komplexer Typ bzw. unregelmäßig</v>
      </c>
      <c r="E17" s="115">
        <f>E16*1.15</f>
        <v>459.99999999999994</v>
      </c>
      <c r="F17" s="115">
        <f t="shared" ref="F17:J17" si="1">F16*1.15</f>
        <v>2.9899999999999998</v>
      </c>
      <c r="G17" s="115">
        <f t="shared" si="1"/>
        <v>2.0699999999999998</v>
      </c>
      <c r="H17" s="115">
        <f t="shared" si="1"/>
        <v>1.38</v>
      </c>
      <c r="I17" s="115">
        <f t="shared" si="1"/>
        <v>0.80499999999999994</v>
      </c>
      <c r="J17" s="116">
        <f t="shared" si="1"/>
        <v>0.34499999999999997</v>
      </c>
    </row>
    <row r="18" spans="3:10" ht="13.5" thickBot="1" x14ac:dyDescent="0.25">
      <c r="E18" s="106"/>
      <c r="F18" s="106"/>
      <c r="G18" s="106"/>
      <c r="H18" s="106"/>
      <c r="I18" s="106"/>
      <c r="J18" s="106"/>
    </row>
    <row r="19" spans="3:10" ht="19.5" thickBot="1" x14ac:dyDescent="0.25">
      <c r="C19" s="348" t="s">
        <v>79</v>
      </c>
      <c r="D19" s="349"/>
      <c r="E19" s="349"/>
      <c r="F19" s="349"/>
      <c r="G19" s="349"/>
      <c r="H19" s="349"/>
      <c r="I19" s="349"/>
      <c r="J19" s="350"/>
    </row>
    <row r="20" spans="3:10" ht="25.5" x14ac:dyDescent="0.2">
      <c r="C20" s="351" t="s">
        <v>59</v>
      </c>
      <c r="D20" s="338" t="s">
        <v>60</v>
      </c>
      <c r="E20" s="231" t="s">
        <v>58</v>
      </c>
      <c r="F20" s="352" t="s">
        <v>37</v>
      </c>
      <c r="G20" s="353"/>
      <c r="H20" s="353"/>
      <c r="I20" s="353"/>
      <c r="J20" s="354"/>
    </row>
    <row r="21" spans="3:10" x14ac:dyDescent="0.2">
      <c r="C21" s="336"/>
      <c r="D21" s="338"/>
      <c r="E21" s="343" t="s">
        <v>35</v>
      </c>
      <c r="F21" s="345" t="s">
        <v>27</v>
      </c>
      <c r="G21" s="346"/>
      <c r="H21" s="346"/>
      <c r="I21" s="346"/>
      <c r="J21" s="347"/>
    </row>
    <row r="22" spans="3:10" x14ac:dyDescent="0.2">
      <c r="C22" s="336"/>
      <c r="D22" s="339"/>
      <c r="E22" s="344"/>
      <c r="F22" s="111" t="s">
        <v>24</v>
      </c>
      <c r="G22" s="232" t="s">
        <v>25</v>
      </c>
      <c r="H22" s="111" t="s">
        <v>26</v>
      </c>
      <c r="I22" s="355" t="s">
        <v>61</v>
      </c>
      <c r="J22" s="356"/>
    </row>
    <row r="23" spans="3:10" ht="30" customHeight="1" x14ac:dyDescent="0.2">
      <c r="C23" s="331" t="str">
        <f>C6</f>
        <v>Fabbricato di carattere storico - artistico a qualsiasi destinazione                                            
Historisch-künstlerische Gebäude unterschiedlicher Nutzung</v>
      </c>
      <c r="D23" s="109" t="str">
        <f>D6</f>
        <v>tipologia semplice e/o regolare              einfacher Typ bzw. regelmäßig</v>
      </c>
      <c r="E23" s="110">
        <f>E6*0.6</f>
        <v>480</v>
      </c>
      <c r="F23" s="110">
        <f t="shared" ref="F23:H23" si="2">F6*0.6</f>
        <v>2.2799999999999998</v>
      </c>
      <c r="G23" s="110">
        <f t="shared" si="2"/>
        <v>1.56</v>
      </c>
      <c r="H23" s="110">
        <f t="shared" si="2"/>
        <v>1.26</v>
      </c>
      <c r="I23" s="334">
        <f>I6*0.6</f>
        <v>1.08</v>
      </c>
      <c r="J23" s="335"/>
    </row>
    <row r="24" spans="3:10" ht="30" customHeight="1" x14ac:dyDescent="0.2">
      <c r="C24" s="333"/>
      <c r="D24" s="109" t="str">
        <f>D7</f>
        <v>tipologia complessa e/o irregolare         komplexer Typ bzw. unregelmäßig</v>
      </c>
      <c r="E24" s="110">
        <f t="shared" ref="E24:I28" si="3">E7*0.6</f>
        <v>600</v>
      </c>
      <c r="F24" s="110">
        <f t="shared" si="3"/>
        <v>2.6999999999999997</v>
      </c>
      <c r="G24" s="110">
        <f t="shared" si="3"/>
        <v>1.7999999999999998</v>
      </c>
      <c r="H24" s="110">
        <f t="shared" si="3"/>
        <v>1.5</v>
      </c>
      <c r="I24" s="334">
        <f t="shared" si="3"/>
        <v>1.26</v>
      </c>
      <c r="J24" s="335"/>
    </row>
    <row r="25" spans="3:10" ht="30" customHeight="1" x14ac:dyDescent="0.2">
      <c r="C25" s="331" t="str">
        <f>C8</f>
        <v>Fabbricato residenziale e/o per servizi amministrativi                                                                
Wohn- und Verwaltungsgebäude</v>
      </c>
      <c r="D25" s="109" t="str">
        <f>D23</f>
        <v>tipologia semplice e/o regolare              einfacher Typ bzw. regelmäßig</v>
      </c>
      <c r="E25" s="110">
        <f t="shared" si="3"/>
        <v>300</v>
      </c>
      <c r="F25" s="110">
        <f t="shared" si="3"/>
        <v>1.68</v>
      </c>
      <c r="G25" s="110">
        <f t="shared" si="3"/>
        <v>1.1399999999999999</v>
      </c>
      <c r="H25" s="110">
        <f t="shared" si="3"/>
        <v>0.96</v>
      </c>
      <c r="I25" s="334">
        <f t="shared" si="3"/>
        <v>0.78</v>
      </c>
      <c r="J25" s="335"/>
    </row>
    <row r="26" spans="3:10" ht="30" customHeight="1" x14ac:dyDescent="0.2">
      <c r="C26" s="333"/>
      <c r="D26" s="109" t="str">
        <f>D24</f>
        <v>tipologia complessa e/o irregolare         komplexer Typ bzw. unregelmäßig</v>
      </c>
      <c r="E26" s="110">
        <f t="shared" si="3"/>
        <v>390</v>
      </c>
      <c r="F26" s="110">
        <f t="shared" si="3"/>
        <v>2.1839999999999997</v>
      </c>
      <c r="G26" s="110">
        <f t="shared" si="3"/>
        <v>1.4819999999999998</v>
      </c>
      <c r="H26" s="110">
        <f t="shared" si="3"/>
        <v>1.248</v>
      </c>
      <c r="I26" s="334">
        <f t="shared" si="3"/>
        <v>1.014</v>
      </c>
      <c r="J26" s="335"/>
    </row>
    <row r="27" spans="3:10" ht="36" customHeight="1" x14ac:dyDescent="0.2">
      <c r="C27" s="331" t="str">
        <f>C10</f>
        <v>Fabbricato artigianale di tipo complesso e articolato, stalla, fienlie, deposito agricolo e simili   
Komplex gegliederte Handwerksbetriebe, Stallungen, Stadel, landwirtschaftliches Lager und ähnliches</v>
      </c>
      <c r="D27" s="109" t="str">
        <f>D23</f>
        <v>tipologia semplice e/o regolare              einfacher Typ bzw. regelmäßig</v>
      </c>
      <c r="E27" s="110">
        <f t="shared" si="3"/>
        <v>300</v>
      </c>
      <c r="F27" s="110">
        <f t="shared" si="3"/>
        <v>1.3499999999999999</v>
      </c>
      <c r="G27" s="110">
        <f t="shared" si="3"/>
        <v>0.89999999999999991</v>
      </c>
      <c r="H27" s="110">
        <f t="shared" si="3"/>
        <v>0.78</v>
      </c>
      <c r="I27" s="334">
        <f t="shared" si="3"/>
        <v>0.6</v>
      </c>
      <c r="J27" s="335"/>
    </row>
    <row r="28" spans="3:10" ht="36" customHeight="1" x14ac:dyDescent="0.2">
      <c r="C28" s="333"/>
      <c r="D28" s="109" t="str">
        <f>D24</f>
        <v>tipologia complessa e/o irregolare         komplexer Typ bzw. unregelmäßig</v>
      </c>
      <c r="E28" s="110">
        <f t="shared" si="3"/>
        <v>345</v>
      </c>
      <c r="F28" s="110">
        <f t="shared" si="3"/>
        <v>1.5525</v>
      </c>
      <c r="G28" s="110">
        <f t="shared" si="3"/>
        <v>1.0349999999999999</v>
      </c>
      <c r="H28" s="110">
        <f t="shared" si="3"/>
        <v>0.89699999999999991</v>
      </c>
      <c r="I28" s="334">
        <f t="shared" si="3"/>
        <v>0.69</v>
      </c>
      <c r="J28" s="335"/>
    </row>
    <row r="29" spans="3:10" x14ac:dyDescent="0.2">
      <c r="C29" s="229"/>
      <c r="D29" s="1"/>
      <c r="E29" s="107"/>
      <c r="F29" s="107"/>
      <c r="G29" s="107"/>
      <c r="H29" s="107"/>
      <c r="I29" s="107"/>
      <c r="J29" s="113"/>
    </row>
    <row r="30" spans="3:10" ht="25.5" x14ac:dyDescent="0.2">
      <c r="C30" s="336" t="s">
        <v>59</v>
      </c>
      <c r="D30" s="337" t="s">
        <v>60</v>
      </c>
      <c r="E30" s="205" t="s">
        <v>58</v>
      </c>
      <c r="F30" s="340" t="s">
        <v>86</v>
      </c>
      <c r="G30" s="341"/>
      <c r="H30" s="341"/>
      <c r="I30" s="341"/>
      <c r="J30" s="342"/>
    </row>
    <row r="31" spans="3:10" x14ac:dyDescent="0.2">
      <c r="C31" s="336"/>
      <c r="D31" s="338"/>
      <c r="E31" s="343" t="s">
        <v>36</v>
      </c>
      <c r="F31" s="345" t="s">
        <v>87</v>
      </c>
      <c r="G31" s="346"/>
      <c r="H31" s="346"/>
      <c r="I31" s="346"/>
      <c r="J31" s="347"/>
    </row>
    <row r="32" spans="3:10" x14ac:dyDescent="0.2">
      <c r="C32" s="336"/>
      <c r="D32" s="339"/>
      <c r="E32" s="344"/>
      <c r="F32" s="111" t="s">
        <v>28</v>
      </c>
      <c r="G32" s="232" t="s">
        <v>29</v>
      </c>
      <c r="H32" s="111" t="s">
        <v>30</v>
      </c>
      <c r="I32" s="112" t="s">
        <v>31</v>
      </c>
      <c r="J32" s="161" t="s">
        <v>61</v>
      </c>
    </row>
    <row r="33" spans="3:10" ht="25.5" x14ac:dyDescent="0.2">
      <c r="C33" s="331" t="str">
        <f>C16</f>
        <v>Fabbricato industriale o artigianale esclusa la parte residenziale                                              
Handwerks- und Industriebetriebe ohne Wohnbereiche</v>
      </c>
      <c r="D33" s="109" t="str">
        <f>D23</f>
        <v>tipologia semplice e/o regolare              einfacher Typ bzw. regelmäßig</v>
      </c>
      <c r="E33" s="110">
        <f>E16*0.6</f>
        <v>240</v>
      </c>
      <c r="F33" s="110">
        <f t="shared" ref="F33:J34" si="4">F16*0.6</f>
        <v>1.56</v>
      </c>
      <c r="G33" s="110">
        <f t="shared" si="4"/>
        <v>1.08</v>
      </c>
      <c r="H33" s="110">
        <f t="shared" si="4"/>
        <v>0.72</v>
      </c>
      <c r="I33" s="110">
        <f t="shared" si="4"/>
        <v>0.42</v>
      </c>
      <c r="J33" s="117">
        <f t="shared" si="4"/>
        <v>0.18</v>
      </c>
    </row>
    <row r="34" spans="3:10" ht="26.25" thickBot="1" x14ac:dyDescent="0.25">
      <c r="C34" s="332"/>
      <c r="D34" s="207" t="str">
        <f>D24</f>
        <v>tipologia complessa e/o irregolare         komplexer Typ bzw. unregelmäßig</v>
      </c>
      <c r="E34" s="115">
        <f>E17*0.6</f>
        <v>275.99999999999994</v>
      </c>
      <c r="F34" s="115">
        <f t="shared" si="4"/>
        <v>1.7939999999999998</v>
      </c>
      <c r="G34" s="115">
        <f t="shared" si="4"/>
        <v>1.2419999999999998</v>
      </c>
      <c r="H34" s="115">
        <f t="shared" si="4"/>
        <v>0.82799999999999996</v>
      </c>
      <c r="I34" s="115">
        <f t="shared" si="4"/>
        <v>0.48299999999999993</v>
      </c>
      <c r="J34" s="116">
        <f>J17*0.6</f>
        <v>0.20699999999999999</v>
      </c>
    </row>
    <row r="35" spans="3:10" ht="18" customHeight="1" x14ac:dyDescent="0.2">
      <c r="E35" s="106"/>
      <c r="F35" s="106"/>
      <c r="G35" s="106"/>
      <c r="H35" s="106"/>
      <c r="I35" s="106"/>
      <c r="J35" s="106"/>
    </row>
    <row r="36" spans="3:10" ht="13.5" thickBot="1" x14ac:dyDescent="0.25">
      <c r="E36" s="106"/>
      <c r="F36" s="106"/>
      <c r="G36" s="106"/>
      <c r="H36" s="106"/>
      <c r="I36" s="106"/>
      <c r="J36" s="106"/>
    </row>
    <row r="37" spans="3:10" ht="19.5" thickBot="1" x14ac:dyDescent="0.25">
      <c r="C37" s="348" t="s">
        <v>96</v>
      </c>
      <c r="D37" s="349"/>
      <c r="E37" s="349"/>
      <c r="F37" s="349"/>
      <c r="G37" s="349"/>
      <c r="H37" s="349"/>
      <c r="I37" s="349"/>
      <c r="J37" s="350"/>
    </row>
    <row r="38" spans="3:10" ht="25.5" x14ac:dyDescent="0.2">
      <c r="C38" s="351" t="s">
        <v>59</v>
      </c>
      <c r="D38" s="338" t="s">
        <v>60</v>
      </c>
      <c r="E38" s="206" t="s">
        <v>58</v>
      </c>
      <c r="F38" s="352" t="s">
        <v>37</v>
      </c>
      <c r="G38" s="353"/>
      <c r="H38" s="353"/>
      <c r="I38" s="353"/>
      <c r="J38" s="354"/>
    </row>
    <row r="39" spans="3:10" x14ac:dyDescent="0.2">
      <c r="C39" s="336"/>
      <c r="D39" s="338"/>
      <c r="E39" s="343" t="s">
        <v>35</v>
      </c>
      <c r="F39" s="345" t="s">
        <v>27</v>
      </c>
      <c r="G39" s="346"/>
      <c r="H39" s="346"/>
      <c r="I39" s="346"/>
      <c r="J39" s="347"/>
    </row>
    <row r="40" spans="3:10" x14ac:dyDescent="0.2">
      <c r="C40" s="336"/>
      <c r="D40" s="339"/>
      <c r="E40" s="344"/>
      <c r="F40" s="111" t="s">
        <v>24</v>
      </c>
      <c r="G40" s="232" t="s">
        <v>25</v>
      </c>
      <c r="H40" s="111" t="s">
        <v>26</v>
      </c>
      <c r="I40" s="355" t="s">
        <v>61</v>
      </c>
      <c r="J40" s="356"/>
    </row>
    <row r="41" spans="3:10" ht="25.5" x14ac:dyDescent="0.2">
      <c r="C41" s="331" t="str">
        <f>C23</f>
        <v>Fabbricato di carattere storico - artistico a qualsiasi destinazione                                            
Historisch-künstlerische Gebäude unterschiedlicher Nutzung</v>
      </c>
      <c r="D41" s="109" t="str">
        <f>D33</f>
        <v>tipologia semplice e/o regolare              einfacher Typ bzw. regelmäßig</v>
      </c>
      <c r="E41" s="110">
        <f t="shared" ref="E41:I46" si="5">E6*1.3</f>
        <v>1040</v>
      </c>
      <c r="F41" s="110">
        <f t="shared" si="5"/>
        <v>4.9399999999999995</v>
      </c>
      <c r="G41" s="110">
        <f t="shared" si="5"/>
        <v>3.3800000000000003</v>
      </c>
      <c r="H41" s="110">
        <f t="shared" si="5"/>
        <v>2.7300000000000004</v>
      </c>
      <c r="I41" s="334">
        <f t="shared" si="5"/>
        <v>2.3400000000000003</v>
      </c>
      <c r="J41" s="335"/>
    </row>
    <row r="42" spans="3:10" ht="25.5" x14ac:dyDescent="0.2">
      <c r="C42" s="333"/>
      <c r="D42" s="109" t="str">
        <f>D34</f>
        <v>tipologia complessa e/o irregolare         komplexer Typ bzw. unregelmäßig</v>
      </c>
      <c r="E42" s="110">
        <f t="shared" si="5"/>
        <v>1300</v>
      </c>
      <c r="F42" s="110">
        <f t="shared" si="5"/>
        <v>5.8500000000000005</v>
      </c>
      <c r="G42" s="110">
        <f t="shared" si="5"/>
        <v>3.9000000000000004</v>
      </c>
      <c r="H42" s="110">
        <f t="shared" si="5"/>
        <v>3.25</v>
      </c>
      <c r="I42" s="334">
        <f t="shared" si="5"/>
        <v>2.7300000000000004</v>
      </c>
      <c r="J42" s="335"/>
    </row>
    <row r="43" spans="3:10" ht="25.5" x14ac:dyDescent="0.2">
      <c r="C43" s="331" t="str">
        <f>C25</f>
        <v>Fabbricato residenziale e/o per servizi amministrativi                                                                
Wohn- und Verwaltungsgebäude</v>
      </c>
      <c r="D43" s="109" t="str">
        <f>D33</f>
        <v>tipologia semplice e/o regolare              einfacher Typ bzw. regelmäßig</v>
      </c>
      <c r="E43" s="110">
        <f t="shared" si="5"/>
        <v>650</v>
      </c>
      <c r="F43" s="110">
        <f t="shared" si="5"/>
        <v>3.6399999999999997</v>
      </c>
      <c r="G43" s="110">
        <f t="shared" si="5"/>
        <v>2.4699999999999998</v>
      </c>
      <c r="H43" s="110">
        <f t="shared" si="5"/>
        <v>2.08</v>
      </c>
      <c r="I43" s="334">
        <f t="shared" si="5"/>
        <v>1.6900000000000002</v>
      </c>
      <c r="J43" s="335"/>
    </row>
    <row r="44" spans="3:10" ht="25.5" x14ac:dyDescent="0.2">
      <c r="C44" s="333"/>
      <c r="D44" s="109" t="str">
        <f>D34</f>
        <v>tipologia complessa e/o irregolare         komplexer Typ bzw. unregelmäßig</v>
      </c>
      <c r="E44" s="110">
        <f t="shared" si="5"/>
        <v>845</v>
      </c>
      <c r="F44" s="110">
        <f t="shared" si="5"/>
        <v>4.7319999999999993</v>
      </c>
      <c r="G44" s="110">
        <f t="shared" si="5"/>
        <v>3.2109999999999999</v>
      </c>
      <c r="H44" s="110">
        <f t="shared" si="5"/>
        <v>2.7040000000000002</v>
      </c>
      <c r="I44" s="334">
        <f t="shared" si="5"/>
        <v>2.1970000000000005</v>
      </c>
      <c r="J44" s="335"/>
    </row>
    <row r="45" spans="3:10" ht="25.5" x14ac:dyDescent="0.2">
      <c r="C45" s="331" t="str">
        <f>C27</f>
        <v>Fabbricato artigianale di tipo complesso e articolato, stalla, fienlie, deposito agricolo e simili   
Komplex gegliederte Handwerksbetriebe, Stallungen, Stadel, landwirtschaftliches Lager und ähnliches</v>
      </c>
      <c r="D45" s="109" t="str">
        <f>D33</f>
        <v>tipologia semplice e/o regolare              einfacher Typ bzw. regelmäßig</v>
      </c>
      <c r="E45" s="110">
        <f t="shared" si="5"/>
        <v>650</v>
      </c>
      <c r="F45" s="110">
        <f t="shared" si="5"/>
        <v>2.9250000000000003</v>
      </c>
      <c r="G45" s="110">
        <f t="shared" si="5"/>
        <v>1.9500000000000002</v>
      </c>
      <c r="H45" s="110">
        <f t="shared" si="5"/>
        <v>1.6900000000000002</v>
      </c>
      <c r="I45" s="334">
        <f t="shared" si="5"/>
        <v>1.3</v>
      </c>
      <c r="J45" s="335"/>
    </row>
    <row r="46" spans="3:10" ht="25.5" x14ac:dyDescent="0.2">
      <c r="C46" s="333"/>
      <c r="D46" s="109" t="str">
        <f>D34</f>
        <v>tipologia complessa e/o irregolare         komplexer Typ bzw. unregelmäßig</v>
      </c>
      <c r="E46" s="110">
        <f t="shared" si="5"/>
        <v>747.5</v>
      </c>
      <c r="F46" s="110">
        <f t="shared" si="5"/>
        <v>3.36375</v>
      </c>
      <c r="G46" s="110">
        <f t="shared" si="5"/>
        <v>2.2424999999999997</v>
      </c>
      <c r="H46" s="110">
        <f t="shared" si="5"/>
        <v>1.9435</v>
      </c>
      <c r="I46" s="334">
        <f t="shared" si="5"/>
        <v>1.4949999999999999</v>
      </c>
      <c r="J46" s="335"/>
    </row>
    <row r="47" spans="3:10" x14ac:dyDescent="0.2">
      <c r="C47" s="229"/>
      <c r="D47" s="1"/>
      <c r="E47" s="107"/>
      <c r="F47" s="107"/>
      <c r="G47" s="107"/>
      <c r="H47" s="107"/>
      <c r="I47" s="107"/>
      <c r="J47" s="113"/>
    </row>
    <row r="48" spans="3:10" ht="25.5" x14ac:dyDescent="0.2">
      <c r="C48" s="336" t="s">
        <v>59</v>
      </c>
      <c r="D48" s="337" t="s">
        <v>60</v>
      </c>
      <c r="E48" s="205" t="s">
        <v>58</v>
      </c>
      <c r="F48" s="340" t="s">
        <v>86</v>
      </c>
      <c r="G48" s="341"/>
      <c r="H48" s="341"/>
      <c r="I48" s="341"/>
      <c r="J48" s="342"/>
    </row>
    <row r="49" spans="3:10" x14ac:dyDescent="0.2">
      <c r="C49" s="336"/>
      <c r="D49" s="338"/>
      <c r="E49" s="343" t="s">
        <v>36</v>
      </c>
      <c r="F49" s="345" t="s">
        <v>87</v>
      </c>
      <c r="G49" s="346"/>
      <c r="H49" s="346"/>
      <c r="I49" s="346"/>
      <c r="J49" s="347"/>
    </row>
    <row r="50" spans="3:10" x14ac:dyDescent="0.2">
      <c r="C50" s="336"/>
      <c r="D50" s="339"/>
      <c r="E50" s="344"/>
      <c r="F50" s="111" t="s">
        <v>28</v>
      </c>
      <c r="G50" s="232" t="s">
        <v>29</v>
      </c>
      <c r="H50" s="111" t="s">
        <v>30</v>
      </c>
      <c r="I50" s="112" t="s">
        <v>31</v>
      </c>
      <c r="J50" s="161" t="s">
        <v>61</v>
      </c>
    </row>
    <row r="51" spans="3:10" ht="25.5" x14ac:dyDescent="0.2">
      <c r="C51" s="331" t="str">
        <f>C33</f>
        <v>Fabbricato industriale o artigianale esclusa la parte residenziale                                              
Handwerks- und Industriebetriebe ohne Wohnbereiche</v>
      </c>
      <c r="D51" s="109" t="str">
        <f>D33</f>
        <v>tipologia semplice e/o regolare              einfacher Typ bzw. regelmäßig</v>
      </c>
      <c r="E51" s="110">
        <f t="shared" ref="E51:J52" si="6">E16*1.3</f>
        <v>520</v>
      </c>
      <c r="F51" s="110">
        <f t="shared" si="6"/>
        <v>3.3800000000000003</v>
      </c>
      <c r="G51" s="110">
        <f t="shared" si="6"/>
        <v>2.3400000000000003</v>
      </c>
      <c r="H51" s="110">
        <f t="shared" si="6"/>
        <v>1.56</v>
      </c>
      <c r="I51" s="110">
        <f t="shared" si="6"/>
        <v>0.90999999999999992</v>
      </c>
      <c r="J51" s="117">
        <f t="shared" si="6"/>
        <v>0.39</v>
      </c>
    </row>
    <row r="52" spans="3:10" ht="26.25" thickBot="1" x14ac:dyDescent="0.25">
      <c r="C52" s="332"/>
      <c r="D52" s="207" t="str">
        <f>D34</f>
        <v>tipologia complessa e/o irregolare         komplexer Typ bzw. unregelmäßig</v>
      </c>
      <c r="E52" s="115">
        <f t="shared" si="6"/>
        <v>598</v>
      </c>
      <c r="F52" s="115">
        <f t="shared" si="6"/>
        <v>3.887</v>
      </c>
      <c r="G52" s="115">
        <f t="shared" si="6"/>
        <v>2.6909999999999998</v>
      </c>
      <c r="H52" s="115">
        <f t="shared" si="6"/>
        <v>1.7939999999999998</v>
      </c>
      <c r="I52" s="115">
        <f t="shared" si="6"/>
        <v>1.0465</v>
      </c>
      <c r="J52" s="116">
        <f t="shared" si="6"/>
        <v>0.44849999999999995</v>
      </c>
    </row>
    <row r="53" spans="3:10" ht="13.5" thickBot="1" x14ac:dyDescent="0.25">
      <c r="E53" s="106"/>
      <c r="F53" s="106"/>
      <c r="G53" s="106"/>
      <c r="H53" s="106"/>
      <c r="I53" s="106"/>
      <c r="J53" s="106"/>
    </row>
    <row r="54" spans="3:10" ht="19.5" thickBot="1" x14ac:dyDescent="0.25">
      <c r="C54" s="348" t="s">
        <v>78</v>
      </c>
      <c r="D54" s="349"/>
      <c r="E54" s="349"/>
      <c r="F54" s="349"/>
      <c r="G54" s="349"/>
      <c r="H54" s="349"/>
      <c r="I54" s="349"/>
      <c r="J54" s="350"/>
    </row>
    <row r="55" spans="3:10" ht="25.5" x14ac:dyDescent="0.2">
      <c r="C55" s="351" t="s">
        <v>59</v>
      </c>
      <c r="D55" s="338" t="s">
        <v>60</v>
      </c>
      <c r="E55" s="231" t="s">
        <v>58</v>
      </c>
      <c r="F55" s="352" t="s">
        <v>37</v>
      </c>
      <c r="G55" s="353"/>
      <c r="H55" s="353"/>
      <c r="I55" s="353"/>
      <c r="J55" s="354"/>
    </row>
    <row r="56" spans="3:10" x14ac:dyDescent="0.2">
      <c r="C56" s="336"/>
      <c r="D56" s="338"/>
      <c r="E56" s="343" t="s">
        <v>35</v>
      </c>
      <c r="F56" s="345" t="s">
        <v>27</v>
      </c>
      <c r="G56" s="346"/>
      <c r="H56" s="346"/>
      <c r="I56" s="346"/>
      <c r="J56" s="347"/>
    </row>
    <row r="57" spans="3:10" x14ac:dyDescent="0.2">
      <c r="C57" s="336"/>
      <c r="D57" s="339"/>
      <c r="E57" s="344"/>
      <c r="F57" s="111" t="s">
        <v>24</v>
      </c>
      <c r="G57" s="232" t="s">
        <v>25</v>
      </c>
      <c r="H57" s="111" t="s">
        <v>26</v>
      </c>
      <c r="I57" s="355" t="s">
        <v>61</v>
      </c>
      <c r="J57" s="356"/>
    </row>
    <row r="58" spans="3:10" ht="39.75" customHeight="1" x14ac:dyDescent="0.2">
      <c r="C58" s="331" t="str">
        <f>C41</f>
        <v>Fabbricato di carattere storico - artistico a qualsiasi destinazione                                            
Historisch-künstlerische Gebäude unterschiedlicher Nutzung</v>
      </c>
      <c r="D58" s="109" t="str">
        <f>D51</f>
        <v>tipologia semplice e/o regolare              einfacher Typ bzw. regelmäßig</v>
      </c>
      <c r="E58" s="110">
        <f>E41*0.6</f>
        <v>624</v>
      </c>
      <c r="F58" s="110">
        <f t="shared" ref="F58:H58" si="7">F41*0.6</f>
        <v>2.9639999999999995</v>
      </c>
      <c r="G58" s="110">
        <f t="shared" si="7"/>
        <v>2.028</v>
      </c>
      <c r="H58" s="110">
        <f t="shared" si="7"/>
        <v>1.6380000000000001</v>
      </c>
      <c r="I58" s="334">
        <f>I41*0.6</f>
        <v>1.4040000000000001</v>
      </c>
      <c r="J58" s="335"/>
    </row>
    <row r="59" spans="3:10" ht="39.75" customHeight="1" x14ac:dyDescent="0.2">
      <c r="C59" s="333"/>
      <c r="D59" s="109" t="str">
        <f>D52</f>
        <v>tipologia complessa e/o irregolare         komplexer Typ bzw. unregelmäßig</v>
      </c>
      <c r="E59" s="110">
        <f t="shared" ref="E59:I63" si="8">E42*0.6</f>
        <v>780</v>
      </c>
      <c r="F59" s="110">
        <f t="shared" si="8"/>
        <v>3.5100000000000002</v>
      </c>
      <c r="G59" s="110">
        <f t="shared" si="8"/>
        <v>2.3400000000000003</v>
      </c>
      <c r="H59" s="110">
        <f t="shared" si="8"/>
        <v>1.95</v>
      </c>
      <c r="I59" s="334">
        <f t="shared" si="8"/>
        <v>1.6380000000000001</v>
      </c>
      <c r="J59" s="335"/>
    </row>
    <row r="60" spans="3:10" ht="39.75" customHeight="1" x14ac:dyDescent="0.2">
      <c r="C60" s="331" t="str">
        <f>C43</f>
        <v>Fabbricato residenziale e/o per servizi amministrativi                                                                
Wohn- und Verwaltungsgebäude</v>
      </c>
      <c r="D60" s="109" t="str">
        <f>D51</f>
        <v>tipologia semplice e/o regolare              einfacher Typ bzw. regelmäßig</v>
      </c>
      <c r="E60" s="110">
        <f t="shared" si="8"/>
        <v>390</v>
      </c>
      <c r="F60" s="110">
        <f t="shared" si="8"/>
        <v>2.1839999999999997</v>
      </c>
      <c r="G60" s="110">
        <f t="shared" si="8"/>
        <v>1.4819999999999998</v>
      </c>
      <c r="H60" s="110">
        <f t="shared" si="8"/>
        <v>1.248</v>
      </c>
      <c r="I60" s="334">
        <f t="shared" si="8"/>
        <v>1.014</v>
      </c>
      <c r="J60" s="335"/>
    </row>
    <row r="61" spans="3:10" ht="39.75" customHeight="1" x14ac:dyDescent="0.2">
      <c r="C61" s="333"/>
      <c r="D61" s="109" t="str">
        <f>D52</f>
        <v>tipologia complessa e/o irregolare         komplexer Typ bzw. unregelmäßig</v>
      </c>
      <c r="E61" s="110">
        <f t="shared" si="8"/>
        <v>507</v>
      </c>
      <c r="F61" s="110">
        <f t="shared" si="8"/>
        <v>2.8391999999999995</v>
      </c>
      <c r="G61" s="110">
        <f t="shared" si="8"/>
        <v>1.9265999999999999</v>
      </c>
      <c r="H61" s="110">
        <f t="shared" si="8"/>
        <v>1.6224000000000001</v>
      </c>
      <c r="I61" s="334">
        <f t="shared" si="8"/>
        <v>1.3182000000000003</v>
      </c>
      <c r="J61" s="335"/>
    </row>
    <row r="62" spans="3:10" ht="45" customHeight="1" x14ac:dyDescent="0.2">
      <c r="C62" s="331" t="str">
        <f>C45</f>
        <v>Fabbricato artigianale di tipo complesso e articolato, stalla, fienlie, deposito agricolo e simili   
Komplex gegliederte Handwerksbetriebe, Stallungen, Stadel, landwirtschaftliches Lager und ähnliches</v>
      </c>
      <c r="D62" s="109" t="str">
        <f>D51</f>
        <v>tipologia semplice e/o regolare              einfacher Typ bzw. regelmäßig</v>
      </c>
      <c r="E62" s="110">
        <f t="shared" si="8"/>
        <v>390</v>
      </c>
      <c r="F62" s="110">
        <f t="shared" si="8"/>
        <v>1.7550000000000001</v>
      </c>
      <c r="G62" s="110">
        <f t="shared" si="8"/>
        <v>1.1700000000000002</v>
      </c>
      <c r="H62" s="110">
        <f t="shared" si="8"/>
        <v>1.014</v>
      </c>
      <c r="I62" s="334">
        <f t="shared" si="8"/>
        <v>0.78</v>
      </c>
      <c r="J62" s="335"/>
    </row>
    <row r="63" spans="3:10" ht="45" customHeight="1" x14ac:dyDescent="0.2">
      <c r="C63" s="333"/>
      <c r="D63" s="109" t="str">
        <f>D52</f>
        <v>tipologia complessa e/o irregolare         komplexer Typ bzw. unregelmäßig</v>
      </c>
      <c r="E63" s="110">
        <f t="shared" si="8"/>
        <v>448.5</v>
      </c>
      <c r="F63" s="110">
        <f t="shared" si="8"/>
        <v>2.0182500000000001</v>
      </c>
      <c r="G63" s="110">
        <f t="shared" si="8"/>
        <v>1.3454999999999997</v>
      </c>
      <c r="H63" s="110">
        <f t="shared" si="8"/>
        <v>1.1660999999999999</v>
      </c>
      <c r="I63" s="334">
        <f t="shared" si="8"/>
        <v>0.89699999999999991</v>
      </c>
      <c r="J63" s="335"/>
    </row>
    <row r="64" spans="3:10" x14ac:dyDescent="0.2">
      <c r="C64" s="229"/>
      <c r="D64" s="1"/>
      <c r="E64" s="107"/>
      <c r="F64" s="107"/>
      <c r="G64" s="107"/>
      <c r="H64" s="107"/>
      <c r="I64" s="107"/>
      <c r="J64" s="113"/>
    </row>
    <row r="65" spans="3:10" ht="25.5" x14ac:dyDescent="0.2">
      <c r="C65" s="336" t="s">
        <v>59</v>
      </c>
      <c r="D65" s="337" t="s">
        <v>60</v>
      </c>
      <c r="E65" s="205" t="s">
        <v>58</v>
      </c>
      <c r="F65" s="340" t="s">
        <v>86</v>
      </c>
      <c r="G65" s="341"/>
      <c r="H65" s="341"/>
      <c r="I65" s="341"/>
      <c r="J65" s="342"/>
    </row>
    <row r="66" spans="3:10" x14ac:dyDescent="0.2">
      <c r="C66" s="336"/>
      <c r="D66" s="338"/>
      <c r="E66" s="343" t="s">
        <v>36</v>
      </c>
      <c r="F66" s="345" t="s">
        <v>87</v>
      </c>
      <c r="G66" s="346"/>
      <c r="H66" s="346"/>
      <c r="I66" s="346"/>
      <c r="J66" s="347"/>
    </row>
    <row r="67" spans="3:10" x14ac:dyDescent="0.2">
      <c r="C67" s="336"/>
      <c r="D67" s="339"/>
      <c r="E67" s="344"/>
      <c r="F67" s="111" t="s">
        <v>28</v>
      </c>
      <c r="G67" s="232" t="s">
        <v>29</v>
      </c>
      <c r="H67" s="111" t="s">
        <v>30</v>
      </c>
      <c r="I67" s="112" t="s">
        <v>31</v>
      </c>
      <c r="J67" s="161" t="s">
        <v>61</v>
      </c>
    </row>
    <row r="68" spans="3:10" ht="35.25" customHeight="1" x14ac:dyDescent="0.2">
      <c r="C68" s="331" t="str">
        <f>C51</f>
        <v>Fabbricato industriale o artigianale esclusa la parte residenziale                                              
Handwerks- und Industriebetriebe ohne Wohnbereiche</v>
      </c>
      <c r="D68" s="109" t="str">
        <f>D51</f>
        <v>tipologia semplice e/o regolare              einfacher Typ bzw. regelmäßig</v>
      </c>
      <c r="E68" s="110">
        <f>E51*0.6</f>
        <v>312</v>
      </c>
      <c r="F68" s="110">
        <f t="shared" ref="F68:J69" si="9">F51*0.6</f>
        <v>2.028</v>
      </c>
      <c r="G68" s="110">
        <f t="shared" si="9"/>
        <v>1.4040000000000001</v>
      </c>
      <c r="H68" s="110">
        <f t="shared" si="9"/>
        <v>0.93599999999999994</v>
      </c>
      <c r="I68" s="110">
        <f t="shared" si="9"/>
        <v>0.54599999999999993</v>
      </c>
      <c r="J68" s="117">
        <f t="shared" si="9"/>
        <v>0.23399999999999999</v>
      </c>
    </row>
    <row r="69" spans="3:10" ht="35.25" customHeight="1" thickBot="1" x14ac:dyDescent="0.25">
      <c r="C69" s="332"/>
      <c r="D69" s="207" t="str">
        <f>D52</f>
        <v>tipologia complessa e/o irregolare         komplexer Typ bzw. unregelmäßig</v>
      </c>
      <c r="E69" s="115">
        <f>E52*0.6</f>
        <v>358.8</v>
      </c>
      <c r="F69" s="115">
        <f t="shared" si="9"/>
        <v>2.3321999999999998</v>
      </c>
      <c r="G69" s="115">
        <f t="shared" si="9"/>
        <v>1.6145999999999998</v>
      </c>
      <c r="H69" s="115">
        <f t="shared" si="9"/>
        <v>1.0763999999999998</v>
      </c>
      <c r="I69" s="115">
        <f t="shared" si="9"/>
        <v>0.62790000000000001</v>
      </c>
      <c r="J69" s="116">
        <f>J52*0.6</f>
        <v>0.26909999999999995</v>
      </c>
    </row>
  </sheetData>
  <sheetProtection algorithmName="SHA-512" hashValue="q4p3KoJLUWiWY4+MGAPSVulk3hSHx2eiEUh9eUCk0x6Oqh1YYrAkGq5NtQb7rJIocmYQVBNDfjoXDEn+7sP31g==" saltValue="ho7fEqK2CFSJiA4284xmCw==" spinCount="100000" sheet="1" objects="1" scenarios="1"/>
  <mergeCells count="88">
    <mergeCell ref="C2:J2"/>
    <mergeCell ref="C3:C5"/>
    <mergeCell ref="D3:D5"/>
    <mergeCell ref="F3:J3"/>
    <mergeCell ref="E4:E5"/>
    <mergeCell ref="F4:J4"/>
    <mergeCell ref="I5:J5"/>
    <mergeCell ref="C6:C7"/>
    <mergeCell ref="I6:J6"/>
    <mergeCell ref="I7:J7"/>
    <mergeCell ref="C8:C9"/>
    <mergeCell ref="I8:J8"/>
    <mergeCell ref="I9:J9"/>
    <mergeCell ref="C10:C11"/>
    <mergeCell ref="I10:J10"/>
    <mergeCell ref="I11:J11"/>
    <mergeCell ref="C13:C15"/>
    <mergeCell ref="D13:D15"/>
    <mergeCell ref="F13:J13"/>
    <mergeCell ref="E14:E15"/>
    <mergeCell ref="F14:J14"/>
    <mergeCell ref="C16:C17"/>
    <mergeCell ref="C19:J19"/>
    <mergeCell ref="C20:C22"/>
    <mergeCell ref="D20:D22"/>
    <mergeCell ref="F20:J20"/>
    <mergeCell ref="E21:E22"/>
    <mergeCell ref="F21:J21"/>
    <mergeCell ref="I22:J22"/>
    <mergeCell ref="C23:C24"/>
    <mergeCell ref="I23:J23"/>
    <mergeCell ref="I24:J24"/>
    <mergeCell ref="C25:C26"/>
    <mergeCell ref="I25:J25"/>
    <mergeCell ref="I26:J26"/>
    <mergeCell ref="C27:C28"/>
    <mergeCell ref="I27:J27"/>
    <mergeCell ref="I28:J28"/>
    <mergeCell ref="C30:C32"/>
    <mergeCell ref="D30:D32"/>
    <mergeCell ref="F30:J30"/>
    <mergeCell ref="E31:E32"/>
    <mergeCell ref="F31:J31"/>
    <mergeCell ref="C33:C34"/>
    <mergeCell ref="C37:J37"/>
    <mergeCell ref="C38:C40"/>
    <mergeCell ref="D38:D40"/>
    <mergeCell ref="F38:J38"/>
    <mergeCell ref="E39:E40"/>
    <mergeCell ref="F39:J39"/>
    <mergeCell ref="I40:J40"/>
    <mergeCell ref="C41:C42"/>
    <mergeCell ref="I41:J41"/>
    <mergeCell ref="I42:J42"/>
    <mergeCell ref="C43:C44"/>
    <mergeCell ref="I43:J43"/>
    <mergeCell ref="I44:J44"/>
    <mergeCell ref="C45:C46"/>
    <mergeCell ref="I45:J45"/>
    <mergeCell ref="I46:J46"/>
    <mergeCell ref="C48:C50"/>
    <mergeCell ref="D48:D50"/>
    <mergeCell ref="F48:J48"/>
    <mergeCell ref="E49:E50"/>
    <mergeCell ref="F49:J49"/>
    <mergeCell ref="C51:C52"/>
    <mergeCell ref="C54:J54"/>
    <mergeCell ref="C55:C57"/>
    <mergeCell ref="D55:D57"/>
    <mergeCell ref="F55:J55"/>
    <mergeCell ref="E56:E57"/>
    <mergeCell ref="F56:J56"/>
    <mergeCell ref="I57:J57"/>
    <mergeCell ref="C58:C59"/>
    <mergeCell ref="I58:J58"/>
    <mergeCell ref="I59:J59"/>
    <mergeCell ref="C60:C61"/>
    <mergeCell ref="I60:J60"/>
    <mergeCell ref="I61:J61"/>
    <mergeCell ref="C68:C69"/>
    <mergeCell ref="C62:C63"/>
    <mergeCell ref="I62:J62"/>
    <mergeCell ref="I63:J63"/>
    <mergeCell ref="C65:C67"/>
    <mergeCell ref="D65:D67"/>
    <mergeCell ref="F65:J65"/>
    <mergeCell ref="E66:E67"/>
    <mergeCell ref="F66:J66"/>
  </mergeCells>
  <pageMargins left="0.70866141732283472" right="0.70866141732283472" top="0.78740157480314965" bottom="0.78740157480314965" header="0.31496062992125984" footer="0.31496062992125984"/>
  <pageSetup paperSize="9" scale="58" fitToHeight="0" orientation="landscape" horizontalDpi="300" verticalDpi="300" r:id="rId1"/>
  <headerFooter>
    <oddHeader>&amp;LCalcolo del compenso professionale per il rilievo di fabbricati / Berechnung zur Vergütung für freiberufliche Leistungen für Bestandsaufnahmen von Gebäuden</oddHeader>
    <oddFooter>&amp;LOrdine degli Architetti, Pianificatori, Paesaggisti, Conservatori della Provincia di Bolzano
Kammer der Architekten, Raumplaner, Landschaftsplaner, Denkmalpfleger der Provinz Bozen</oddFooter>
  </headerFooter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1:S70"/>
  <sheetViews>
    <sheetView topLeftCell="B1" zoomScaleNormal="100" workbookViewId="0">
      <selection activeCell="B68" sqref="B68:B69"/>
    </sheetView>
  </sheetViews>
  <sheetFormatPr baseColWidth="10" defaultColWidth="39.140625" defaultRowHeight="12.75" x14ac:dyDescent="0.2"/>
  <cols>
    <col min="1" max="1" width="3.85546875" customWidth="1"/>
    <col min="4" max="10" width="13.7109375" style="105" customWidth="1"/>
    <col min="11" max="19" width="13.7109375" style="201" customWidth="1"/>
  </cols>
  <sheetData>
    <row r="1" spans="2:19" ht="13.5" thickBot="1" x14ac:dyDescent="0.25">
      <c r="K1" s="202" t="s">
        <v>56</v>
      </c>
      <c r="L1" s="201" t="s">
        <v>47</v>
      </c>
      <c r="M1" s="202" t="s">
        <v>48</v>
      </c>
      <c r="N1" s="202"/>
      <c r="O1" s="124" t="s">
        <v>53</v>
      </c>
    </row>
    <row r="2" spans="2:19" ht="19.5" thickBot="1" x14ac:dyDescent="0.25">
      <c r="B2" s="358" t="s">
        <v>72</v>
      </c>
      <c r="C2" s="359"/>
      <c r="D2" s="359"/>
      <c r="E2" s="359"/>
      <c r="F2" s="359"/>
      <c r="G2" s="359"/>
      <c r="H2" s="359"/>
      <c r="I2" s="360"/>
      <c r="K2" s="202" t="s">
        <v>49</v>
      </c>
      <c r="L2" s="201">
        <f>Calcolo_Berechnung!C50</f>
        <v>1900</v>
      </c>
      <c r="M2" s="202" t="s">
        <v>49</v>
      </c>
      <c r="N2" s="202"/>
    </row>
    <row r="3" spans="2:19" ht="25.5" x14ac:dyDescent="0.2">
      <c r="B3" s="351" t="s">
        <v>59</v>
      </c>
      <c r="C3" s="343" t="s">
        <v>60</v>
      </c>
      <c r="D3" s="204" t="s">
        <v>58</v>
      </c>
      <c r="E3" s="352" t="s">
        <v>37</v>
      </c>
      <c r="F3" s="353"/>
      <c r="G3" s="353"/>
      <c r="H3" s="353"/>
      <c r="I3" s="354"/>
      <c r="P3" s="202"/>
    </row>
    <row r="4" spans="2:19" x14ac:dyDescent="0.2">
      <c r="B4" s="336"/>
      <c r="C4" s="338"/>
      <c r="D4" s="343" t="s">
        <v>35</v>
      </c>
      <c r="E4" s="345" t="s">
        <v>27</v>
      </c>
      <c r="F4" s="346"/>
      <c r="G4" s="346"/>
      <c r="H4" s="346"/>
      <c r="I4" s="347"/>
      <c r="K4" s="202"/>
    </row>
    <row r="5" spans="2:19" x14ac:dyDescent="0.2">
      <c r="B5" s="336"/>
      <c r="C5" s="339"/>
      <c r="D5" s="344"/>
      <c r="E5" s="111" t="s">
        <v>24</v>
      </c>
      <c r="F5" s="108" t="s">
        <v>25</v>
      </c>
      <c r="G5" s="111" t="s">
        <v>26</v>
      </c>
      <c r="H5" s="355" t="s">
        <v>61</v>
      </c>
      <c r="I5" s="356"/>
      <c r="P5" s="203" t="s">
        <v>54</v>
      </c>
      <c r="Q5" s="124" t="s">
        <v>52</v>
      </c>
    </row>
    <row r="6" spans="2:19" ht="25.5" x14ac:dyDescent="0.2">
      <c r="B6" s="331" t="str">
        <f>Calcolo_Berechnung!V53</f>
        <v>Fabbricato di carattere storico - artistico a qualsiasi destinazione                                            
Historisch-künstlerische Gebäude unterschiedlicher Nutzung</v>
      </c>
      <c r="C6" s="109" t="str">
        <f>Calcolo_Berechnung!V58</f>
        <v>tipologia semplice e/o regolare              einfacher Typ bzw. regelmäßig</v>
      </c>
      <c r="D6" s="110">
        <v>800</v>
      </c>
      <c r="E6" s="110">
        <v>3.8</v>
      </c>
      <c r="F6" s="110">
        <v>2.6</v>
      </c>
      <c r="G6" s="110">
        <v>2.1</v>
      </c>
      <c r="H6" s="334">
        <v>1.8</v>
      </c>
      <c r="I6" s="335"/>
      <c r="J6" s="106"/>
      <c r="K6" s="201">
        <f>IF(AND(B6=Calcolo_Berechnung!$B$17,C6=Calcolo_Berechnung!$B$22),D6,0)</f>
        <v>800</v>
      </c>
      <c r="L6" s="201">
        <f t="shared" ref="L6:L11" si="0">IF($L$2&lt;=500,E6,IF($L$2&lt;=1000,F6,IF($L$2&lt;=2000,G6,H6)))</f>
        <v>2.1</v>
      </c>
      <c r="M6" s="201">
        <f>IF(AND(B6=Calcolo_Berechnung!$B$17,C6=Calcolo_Berechnung!$B$22),1,0)*L6</f>
        <v>2.1</v>
      </c>
      <c r="O6" s="202" t="s">
        <v>50</v>
      </c>
      <c r="P6" s="201">
        <f>IF(Calcolo_Berechnung!B29=TRUE,K18,K35)</f>
        <v>800</v>
      </c>
      <c r="Q6" s="201">
        <f>IF(Calcolo_Berechnung!B29=TRUE,M18,M35)</f>
        <v>2.1</v>
      </c>
      <c r="S6" t="str">
        <f>'Tabelle A'!B6</f>
        <v>Fabbricato di carattere storico - artistico a qualsiasi destinazione                                            
Historisch-künstlerische Gebäude unterschiedlicher Nutzung</v>
      </c>
    </row>
    <row r="7" spans="2:19" ht="25.5" x14ac:dyDescent="0.2">
      <c r="B7" s="333"/>
      <c r="C7" s="109" t="str">
        <f>Calcolo_Berechnung!V59</f>
        <v>tipologia complessa e/o irregolare         komplexer Typ bzw. unregelmäßig</v>
      </c>
      <c r="D7" s="110">
        <v>1000</v>
      </c>
      <c r="E7" s="110">
        <v>4.5</v>
      </c>
      <c r="F7" s="110">
        <v>3</v>
      </c>
      <c r="G7" s="110">
        <v>2.5</v>
      </c>
      <c r="H7" s="334">
        <v>2.1</v>
      </c>
      <c r="I7" s="335"/>
      <c r="J7" s="106"/>
      <c r="K7" s="201">
        <f>IF(AND(B6=Calcolo_Berechnung!$B$17,C7=Calcolo_Berechnung!$B$22),D7,0)</f>
        <v>0</v>
      </c>
      <c r="L7" s="201">
        <f t="shared" si="0"/>
        <v>2.5</v>
      </c>
      <c r="M7" s="201">
        <f>IF(AND(B6=Calcolo_Berechnung!$B$17,C7=Calcolo_Berechnung!$B$22),1,0)*L7</f>
        <v>0</v>
      </c>
      <c r="O7" s="202" t="s">
        <v>51</v>
      </c>
      <c r="P7" s="201">
        <f>IF(Calcolo_Berechnung!B29=TRUE,K53,K70)</f>
        <v>1040</v>
      </c>
      <c r="Q7" s="201">
        <f>IF(Calcolo_Berechnung!B29=TRUE,M53,M70)</f>
        <v>2.7300000000000004</v>
      </c>
      <c r="S7" t="str">
        <f>'Tabelle A'!B8</f>
        <v>Fabbricato residenziale e/o per servizi amministrativi                                                                
Wohn- und Verwaltungsgebäude</v>
      </c>
    </row>
    <row r="8" spans="2:19" ht="25.5" x14ac:dyDescent="0.2">
      <c r="B8" s="331" t="str">
        <f>Calcolo_Berechnung!V54</f>
        <v>Fabbricato residenziale e/o per servizi amministrativi                                                                
Wohn- und Verwaltungsgebäude</v>
      </c>
      <c r="C8" s="109" t="str">
        <f>C6</f>
        <v>tipologia semplice e/o regolare              einfacher Typ bzw. regelmäßig</v>
      </c>
      <c r="D8" s="110">
        <v>500</v>
      </c>
      <c r="E8" s="110">
        <v>2.8</v>
      </c>
      <c r="F8" s="110">
        <v>1.9</v>
      </c>
      <c r="G8" s="110">
        <v>1.6</v>
      </c>
      <c r="H8" s="334">
        <v>1.3</v>
      </c>
      <c r="I8" s="335"/>
      <c r="J8" s="106"/>
      <c r="K8" s="201">
        <f>IF(AND(B8=Calcolo_Berechnung!$B$17,C8=Calcolo_Berechnung!$B$22),D8,0)</f>
        <v>0</v>
      </c>
      <c r="L8" s="201">
        <f t="shared" si="0"/>
        <v>1.6</v>
      </c>
      <c r="M8" s="201">
        <f>IF(AND(B8=Calcolo_Berechnung!$B$17,C8=Calcolo_Berechnung!$B$22),1,0)*L8</f>
        <v>0</v>
      </c>
      <c r="O8" s="202"/>
      <c r="S8" t="str">
        <f>'Tabelle A'!B10</f>
        <v>Fabbricato artigianale di tipo complesso e articolato, stalla, fienlie, deposito agricolo e simili   
Komplex gegliederte Handwerksbetriebe, Stallungen, Stadel, landwirtschaftliches Lager und ähnliches</v>
      </c>
    </row>
    <row r="9" spans="2:19" ht="25.5" x14ac:dyDescent="0.2">
      <c r="B9" s="333"/>
      <c r="C9" s="109" t="str">
        <f>C7</f>
        <v>tipologia complessa e/o irregolare         komplexer Typ bzw. unregelmäßig</v>
      </c>
      <c r="D9" s="110">
        <f>D8*1.3</f>
        <v>650</v>
      </c>
      <c r="E9" s="110">
        <f>E8*1.3</f>
        <v>3.6399999999999997</v>
      </c>
      <c r="F9" s="110">
        <f>F8*1.3</f>
        <v>2.4699999999999998</v>
      </c>
      <c r="G9" s="110">
        <f>G8*1.3</f>
        <v>2.08</v>
      </c>
      <c r="H9" s="334">
        <f>H8*1.3</f>
        <v>1.6900000000000002</v>
      </c>
      <c r="I9" s="335"/>
      <c r="J9" s="106"/>
      <c r="K9" s="201">
        <f>IF(AND(B8=Calcolo_Berechnung!$B$17,C9=Calcolo_Berechnung!$B$22),D9,0)</f>
        <v>0</v>
      </c>
      <c r="L9" s="201">
        <f t="shared" si="0"/>
        <v>2.08</v>
      </c>
      <c r="M9" s="201">
        <f>IF(AND(B8=Calcolo_Berechnung!$B$17,C9=Calcolo_Berechnung!$B$22),1,0)*L9</f>
        <v>0</v>
      </c>
      <c r="O9" s="202" t="s">
        <v>57</v>
      </c>
      <c r="P9" s="201">
        <f>IF(Calcolo_Berechnung!$B$32="1:100",P6,P7)</f>
        <v>1040</v>
      </c>
      <c r="Q9" s="201">
        <f>IF(Calcolo_Berechnung!$B$32="1:100",Q6,Q7)</f>
        <v>2.7300000000000004</v>
      </c>
      <c r="S9" t="str">
        <f>'Tabelle A'!B16</f>
        <v>Fabbricato industriale o artigianale esclusa la parte residenziale                                              
Handwerks- und Industriebetriebe ohne Wohnbereiche</v>
      </c>
    </row>
    <row r="10" spans="2:19" ht="25.5" x14ac:dyDescent="0.2">
      <c r="B10" s="331" t="str">
        <f>Calcolo_Berechnung!V55</f>
        <v>Fabbricato artigianale di tipo complesso e articolato, stalla, fienlie, deposito agricolo e simili   
Komplex gegliederte Handwerksbetriebe, Stallungen, Stadel, landwirtschaftliches Lager und ähnliches</v>
      </c>
      <c r="C10" s="109" t="str">
        <f>C6</f>
        <v>tipologia semplice e/o regolare              einfacher Typ bzw. regelmäßig</v>
      </c>
      <c r="D10" s="110">
        <v>500</v>
      </c>
      <c r="E10" s="110">
        <v>2.25</v>
      </c>
      <c r="F10" s="110">
        <v>1.5</v>
      </c>
      <c r="G10" s="110">
        <v>1.3</v>
      </c>
      <c r="H10" s="334">
        <v>1</v>
      </c>
      <c r="I10" s="335"/>
      <c r="J10" s="106"/>
      <c r="K10" s="201">
        <f>IF(AND(B10=Calcolo_Berechnung!$B$17,C10=Calcolo_Berechnung!$B$22),D10,0)</f>
        <v>0</v>
      </c>
      <c r="L10" s="201">
        <f t="shared" si="0"/>
        <v>1.3</v>
      </c>
      <c r="M10" s="201">
        <f>IF(AND(B10=Calcolo_Berechnung!$B$17,C10=Calcolo_Berechnung!$B$22),1,0)*L10</f>
        <v>0</v>
      </c>
    </row>
    <row r="11" spans="2:19" ht="25.5" x14ac:dyDescent="0.2">
      <c r="B11" s="333"/>
      <c r="C11" s="109" t="str">
        <f>C7</f>
        <v>tipologia complessa e/o irregolare         komplexer Typ bzw. unregelmäßig</v>
      </c>
      <c r="D11" s="110">
        <f>D10*1.15</f>
        <v>575</v>
      </c>
      <c r="E11" s="110">
        <f t="shared" ref="E11:G11" si="1">E10*1.15</f>
        <v>2.5874999999999999</v>
      </c>
      <c r="F11" s="110">
        <f t="shared" si="1"/>
        <v>1.7249999999999999</v>
      </c>
      <c r="G11" s="110">
        <f t="shared" si="1"/>
        <v>1.4949999999999999</v>
      </c>
      <c r="H11" s="334">
        <f>H10*1.15</f>
        <v>1.1499999999999999</v>
      </c>
      <c r="I11" s="335"/>
      <c r="J11" s="106"/>
      <c r="K11" s="201">
        <f>IF(AND(B10=Calcolo_Berechnung!$B$17,C11=Calcolo_Berechnung!$B$22),D11,0)</f>
        <v>0</v>
      </c>
      <c r="L11" s="201">
        <f t="shared" si="0"/>
        <v>1.4949999999999999</v>
      </c>
      <c r="M11" s="201">
        <f>IF(AND(B10=Calcolo_Berechnung!$B$17,C11=Calcolo_Berechnung!$B$22),1,0)*L11</f>
        <v>0</v>
      </c>
    </row>
    <row r="12" spans="2:19" x14ac:dyDescent="0.2">
      <c r="B12" s="68"/>
      <c r="C12" s="1"/>
      <c r="D12" s="107"/>
      <c r="E12" s="107"/>
      <c r="F12" s="107"/>
      <c r="G12" s="107"/>
      <c r="H12" s="107"/>
      <c r="I12" s="113"/>
      <c r="J12" s="106"/>
    </row>
    <row r="13" spans="2:19" ht="25.5" x14ac:dyDescent="0.2">
      <c r="B13" s="336" t="s">
        <v>59</v>
      </c>
      <c r="C13" s="337" t="s">
        <v>60</v>
      </c>
      <c r="D13" s="205" t="s">
        <v>58</v>
      </c>
      <c r="E13" s="357" t="s">
        <v>37</v>
      </c>
      <c r="F13" s="341"/>
      <c r="G13" s="341"/>
      <c r="H13" s="341"/>
      <c r="I13" s="342"/>
    </row>
    <row r="14" spans="2:19" x14ac:dyDescent="0.2">
      <c r="B14" s="336"/>
      <c r="C14" s="338"/>
      <c r="D14" s="343" t="s">
        <v>36</v>
      </c>
      <c r="E14" s="345" t="s">
        <v>27</v>
      </c>
      <c r="F14" s="346"/>
      <c r="G14" s="346"/>
      <c r="H14" s="346"/>
      <c r="I14" s="347"/>
    </row>
    <row r="15" spans="2:19" x14ac:dyDescent="0.2">
      <c r="B15" s="336"/>
      <c r="C15" s="339"/>
      <c r="D15" s="344"/>
      <c r="E15" s="111" t="s">
        <v>28</v>
      </c>
      <c r="F15" s="108" t="s">
        <v>29</v>
      </c>
      <c r="G15" s="111" t="s">
        <v>30</v>
      </c>
      <c r="H15" s="112" t="s">
        <v>31</v>
      </c>
      <c r="I15" s="161" t="s">
        <v>61</v>
      </c>
    </row>
    <row r="16" spans="2:19" ht="25.5" x14ac:dyDescent="0.2">
      <c r="B16" s="331" t="str">
        <f>Calcolo_Berechnung!V56</f>
        <v>Fabbricato industriale o artigianale esclusa la parte residenziale                                              
Handwerks- und Industriebetriebe ohne Wohnbereiche</v>
      </c>
      <c r="C16" s="109" t="str">
        <f>C6</f>
        <v>tipologia semplice e/o regolare              einfacher Typ bzw. regelmäßig</v>
      </c>
      <c r="D16" s="110">
        <v>400</v>
      </c>
      <c r="E16" s="110">
        <v>2.6</v>
      </c>
      <c r="F16" s="110">
        <v>1.8</v>
      </c>
      <c r="G16" s="110">
        <v>1.2</v>
      </c>
      <c r="H16" s="110">
        <v>0.7</v>
      </c>
      <c r="I16" s="114">
        <v>0.3</v>
      </c>
      <c r="J16" s="106"/>
      <c r="K16" s="201">
        <f>IF(AND(B16=Calcolo_Berechnung!$B$17,C16=Calcolo_Berechnung!$B$22),D16,0)</f>
        <v>0</v>
      </c>
      <c r="L16" s="201">
        <f>IF($L$2&lt;=500,E16,IF($L$2&lt;=1000,F16,IF($L$2&lt;=2000,G16,IF(L2&lt;=10000,H16,I16))))</f>
        <v>1.2</v>
      </c>
      <c r="M16" s="201">
        <f>IF(AND(B16=Calcolo_Berechnung!$B$17,C16=Calcolo_Berechnung!$B$22),1,0)*L16</f>
        <v>0</v>
      </c>
    </row>
    <row r="17" spans="2:13" ht="26.25" thickBot="1" x14ac:dyDescent="0.25">
      <c r="B17" s="332"/>
      <c r="C17" s="207" t="str">
        <f>C7</f>
        <v>tipologia complessa e/o irregolare         komplexer Typ bzw. unregelmäßig</v>
      </c>
      <c r="D17" s="115">
        <f>D16*1.15</f>
        <v>459.99999999999994</v>
      </c>
      <c r="E17" s="115">
        <f t="shared" ref="E17:I17" si="2">E16*1.15</f>
        <v>2.9899999999999998</v>
      </c>
      <c r="F17" s="115">
        <f t="shared" si="2"/>
        <v>2.0699999999999998</v>
      </c>
      <c r="G17" s="115">
        <f t="shared" si="2"/>
        <v>1.38</v>
      </c>
      <c r="H17" s="115">
        <f t="shared" si="2"/>
        <v>0.80499999999999994</v>
      </c>
      <c r="I17" s="116">
        <f t="shared" si="2"/>
        <v>0.34499999999999997</v>
      </c>
      <c r="J17" s="106"/>
      <c r="K17" s="201">
        <f>IF(AND(B16=Calcolo_Berechnung!$B$17,C17=Calcolo_Berechnung!$B$22),D17,0)</f>
        <v>0</v>
      </c>
      <c r="L17" s="201">
        <f>IF($L$2&lt;=500,E17,IF($L$2&lt;=1000,F17,IF($L$2&lt;=2000,G17,IF(L3&lt;=10000,H17,I17))))</f>
        <v>1.38</v>
      </c>
      <c r="M17" s="201">
        <f>IF(AND(B16=Calcolo_Berechnung!$B$17,C17=Calcolo_Berechnung!$B$22),1,0)*L17</f>
        <v>0</v>
      </c>
    </row>
    <row r="18" spans="2:13" ht="13.5" thickBot="1" x14ac:dyDescent="0.25">
      <c r="D18" s="106"/>
      <c r="E18" s="106"/>
      <c r="F18" s="106"/>
      <c r="G18" s="106"/>
      <c r="H18" s="106"/>
      <c r="I18" s="106"/>
      <c r="J18" s="106"/>
      <c r="K18" s="201">
        <f>SUM(K6:K17)</f>
        <v>800</v>
      </c>
      <c r="M18" s="201">
        <f>SUM(M6:M17)</f>
        <v>2.1</v>
      </c>
    </row>
    <row r="19" spans="2:13" ht="19.5" thickBot="1" x14ac:dyDescent="0.25">
      <c r="B19" s="358" t="s">
        <v>73</v>
      </c>
      <c r="C19" s="359"/>
      <c r="D19" s="359"/>
      <c r="E19" s="359"/>
      <c r="F19" s="359"/>
      <c r="G19" s="359"/>
      <c r="H19" s="359"/>
      <c r="I19" s="360"/>
    </row>
    <row r="20" spans="2:13" ht="25.5" x14ac:dyDescent="0.2">
      <c r="B20" s="351" t="s">
        <v>59</v>
      </c>
      <c r="C20" s="338" t="s">
        <v>60</v>
      </c>
      <c r="D20" s="204" t="s">
        <v>58</v>
      </c>
      <c r="E20" s="352" t="s">
        <v>37</v>
      </c>
      <c r="F20" s="353"/>
      <c r="G20" s="353"/>
      <c r="H20" s="353"/>
      <c r="I20" s="354"/>
    </row>
    <row r="21" spans="2:13" x14ac:dyDescent="0.2">
      <c r="B21" s="336"/>
      <c r="C21" s="338"/>
      <c r="D21" s="343" t="s">
        <v>35</v>
      </c>
      <c r="E21" s="345" t="s">
        <v>27</v>
      </c>
      <c r="F21" s="346"/>
      <c r="G21" s="346"/>
      <c r="H21" s="346"/>
      <c r="I21" s="347"/>
    </row>
    <row r="22" spans="2:13" x14ac:dyDescent="0.2">
      <c r="B22" s="336"/>
      <c r="C22" s="339"/>
      <c r="D22" s="344"/>
      <c r="E22" s="111" t="s">
        <v>24</v>
      </c>
      <c r="F22" s="108" t="s">
        <v>25</v>
      </c>
      <c r="G22" s="111" t="s">
        <v>26</v>
      </c>
      <c r="H22" s="355" t="s">
        <v>61</v>
      </c>
      <c r="I22" s="356"/>
    </row>
    <row r="23" spans="2:13" ht="25.5" x14ac:dyDescent="0.2">
      <c r="B23" s="331" t="str">
        <f>B6</f>
        <v>Fabbricato di carattere storico - artistico a qualsiasi destinazione                                            
Historisch-künstlerische Gebäude unterschiedlicher Nutzung</v>
      </c>
      <c r="C23" s="109" t="str">
        <f>C6</f>
        <v>tipologia semplice e/o regolare              einfacher Typ bzw. regelmäßig</v>
      </c>
      <c r="D23" s="110">
        <f>D6*0.6</f>
        <v>480</v>
      </c>
      <c r="E23" s="110">
        <f t="shared" ref="E23:G23" si="3">E6*0.6</f>
        <v>2.2799999999999998</v>
      </c>
      <c r="F23" s="110">
        <f t="shared" si="3"/>
        <v>1.56</v>
      </c>
      <c r="G23" s="110">
        <f t="shared" si="3"/>
        <v>1.26</v>
      </c>
      <c r="H23" s="334">
        <f>H6*0.6</f>
        <v>1.08</v>
      </c>
      <c r="I23" s="335"/>
      <c r="J23" s="106"/>
      <c r="K23" s="201">
        <f>IF(AND(B23=Calcolo_Berechnung!$B$17,C23=Calcolo_Berechnung!$B$22),D23,0)</f>
        <v>480</v>
      </c>
      <c r="L23" s="201">
        <f>IF($L$2&lt;=500,E23,IF($L$2&lt;=1000,F23,IF($L$2&lt;=2000,G23,H23)))</f>
        <v>1.26</v>
      </c>
      <c r="M23" s="201">
        <f>IF(AND(B23=Calcolo_Berechnung!$B$17,C23=Calcolo_Berechnung!$B$22),1,0)*L23</f>
        <v>1.26</v>
      </c>
    </row>
    <row r="24" spans="2:13" ht="25.5" x14ac:dyDescent="0.2">
      <c r="B24" s="333"/>
      <c r="C24" s="109" t="str">
        <f>C7</f>
        <v>tipologia complessa e/o irregolare         komplexer Typ bzw. unregelmäßig</v>
      </c>
      <c r="D24" s="110">
        <f t="shared" ref="D24:H24" si="4">D7*0.6</f>
        <v>600</v>
      </c>
      <c r="E24" s="110">
        <f t="shared" si="4"/>
        <v>2.6999999999999997</v>
      </c>
      <c r="F24" s="110">
        <f t="shared" si="4"/>
        <v>1.7999999999999998</v>
      </c>
      <c r="G24" s="110">
        <f t="shared" si="4"/>
        <v>1.5</v>
      </c>
      <c r="H24" s="334">
        <f t="shared" si="4"/>
        <v>1.26</v>
      </c>
      <c r="I24" s="335"/>
      <c r="J24" s="106"/>
      <c r="K24" s="201">
        <f>IF(AND(B23=Calcolo_Berechnung!$B$17,C24=Calcolo_Berechnung!$B$22),D24,0)</f>
        <v>0</v>
      </c>
      <c r="L24" s="201">
        <f t="shared" ref="L24:L28" si="5">IF($L$2&lt;=500,E24,IF($L$2&lt;=1000,F24,IF($L$2&lt;=2000,G24,H24)))</f>
        <v>1.5</v>
      </c>
      <c r="M24" s="201">
        <f>IF(AND(B23=Calcolo_Berechnung!$B$17,C24=Calcolo_Berechnung!$B$22),1,0)*L24</f>
        <v>0</v>
      </c>
    </row>
    <row r="25" spans="2:13" ht="25.5" x14ac:dyDescent="0.2">
      <c r="B25" s="331" t="str">
        <f>B8</f>
        <v>Fabbricato residenziale e/o per servizi amministrativi                                                                
Wohn- und Verwaltungsgebäude</v>
      </c>
      <c r="C25" s="109" t="str">
        <f>C23</f>
        <v>tipologia semplice e/o regolare              einfacher Typ bzw. regelmäßig</v>
      </c>
      <c r="D25" s="110">
        <f t="shared" ref="D25:H25" si="6">D8*0.6</f>
        <v>300</v>
      </c>
      <c r="E25" s="110">
        <f t="shared" si="6"/>
        <v>1.68</v>
      </c>
      <c r="F25" s="110">
        <f t="shared" si="6"/>
        <v>1.1399999999999999</v>
      </c>
      <c r="G25" s="110">
        <f t="shared" si="6"/>
        <v>0.96</v>
      </c>
      <c r="H25" s="334">
        <f t="shared" si="6"/>
        <v>0.78</v>
      </c>
      <c r="I25" s="335"/>
      <c r="J25" s="106"/>
      <c r="K25" s="201">
        <f>IF(AND(B25=Calcolo_Berechnung!$B$17,C25=Calcolo_Berechnung!$B$22),D25,0)</f>
        <v>0</v>
      </c>
      <c r="L25" s="201">
        <f t="shared" si="5"/>
        <v>0.96</v>
      </c>
      <c r="M25" s="201">
        <f>IF(AND(B25=Calcolo_Berechnung!$B$17,C25=Calcolo_Berechnung!$B$22),1,0)*L25</f>
        <v>0</v>
      </c>
    </row>
    <row r="26" spans="2:13" ht="25.5" x14ac:dyDescent="0.2">
      <c r="B26" s="333"/>
      <c r="C26" s="109" t="str">
        <f>C24</f>
        <v>tipologia complessa e/o irregolare         komplexer Typ bzw. unregelmäßig</v>
      </c>
      <c r="D26" s="110">
        <f t="shared" ref="D26:H26" si="7">D9*0.6</f>
        <v>390</v>
      </c>
      <c r="E26" s="110">
        <f t="shared" si="7"/>
        <v>2.1839999999999997</v>
      </c>
      <c r="F26" s="110">
        <f t="shared" si="7"/>
        <v>1.4819999999999998</v>
      </c>
      <c r="G26" s="110">
        <f t="shared" si="7"/>
        <v>1.248</v>
      </c>
      <c r="H26" s="334">
        <f t="shared" si="7"/>
        <v>1.014</v>
      </c>
      <c r="I26" s="335"/>
      <c r="J26" s="106"/>
      <c r="K26" s="201">
        <f>IF(AND(B25=Calcolo_Berechnung!$B$17,C26=Calcolo_Berechnung!$B$22),D26,0)</f>
        <v>0</v>
      </c>
      <c r="L26" s="201">
        <f t="shared" si="5"/>
        <v>1.248</v>
      </c>
      <c r="M26" s="201">
        <f>IF(AND(B25=Calcolo_Berechnung!$B$17,C26=Calcolo_Berechnung!$B$22),1,0)*L26</f>
        <v>0</v>
      </c>
    </row>
    <row r="27" spans="2:13" ht="25.5" x14ac:dyDescent="0.2">
      <c r="B27" s="331" t="str">
        <f>B10</f>
        <v>Fabbricato artigianale di tipo complesso e articolato, stalla, fienlie, deposito agricolo e simili   
Komplex gegliederte Handwerksbetriebe, Stallungen, Stadel, landwirtschaftliches Lager und ähnliches</v>
      </c>
      <c r="C27" s="109" t="str">
        <f>C23</f>
        <v>tipologia semplice e/o regolare              einfacher Typ bzw. regelmäßig</v>
      </c>
      <c r="D27" s="110">
        <f t="shared" ref="D27:H27" si="8">D10*0.6</f>
        <v>300</v>
      </c>
      <c r="E27" s="110">
        <f t="shared" si="8"/>
        <v>1.3499999999999999</v>
      </c>
      <c r="F27" s="110">
        <f t="shared" si="8"/>
        <v>0.89999999999999991</v>
      </c>
      <c r="G27" s="110">
        <f t="shared" si="8"/>
        <v>0.78</v>
      </c>
      <c r="H27" s="334">
        <f t="shared" si="8"/>
        <v>0.6</v>
      </c>
      <c r="I27" s="335"/>
      <c r="J27" s="106"/>
      <c r="K27" s="201">
        <f>IF(AND(B27=Calcolo_Berechnung!$B$17,C27=Calcolo_Berechnung!$B$22),D27,0)</f>
        <v>0</v>
      </c>
      <c r="L27" s="201">
        <f t="shared" si="5"/>
        <v>0.78</v>
      </c>
      <c r="M27" s="201">
        <f>IF(AND(B27=Calcolo_Berechnung!$B$17,C27=Calcolo_Berechnung!$B$22),1,0)*L27</f>
        <v>0</v>
      </c>
    </row>
    <row r="28" spans="2:13" ht="25.5" x14ac:dyDescent="0.2">
      <c r="B28" s="333"/>
      <c r="C28" s="109" t="str">
        <f>C24</f>
        <v>tipologia complessa e/o irregolare         komplexer Typ bzw. unregelmäßig</v>
      </c>
      <c r="D28" s="110">
        <f t="shared" ref="D28:H28" si="9">D11*0.6</f>
        <v>345</v>
      </c>
      <c r="E28" s="110">
        <f t="shared" si="9"/>
        <v>1.5525</v>
      </c>
      <c r="F28" s="110">
        <f t="shared" si="9"/>
        <v>1.0349999999999999</v>
      </c>
      <c r="G28" s="110">
        <f t="shared" si="9"/>
        <v>0.89699999999999991</v>
      </c>
      <c r="H28" s="334">
        <f t="shared" si="9"/>
        <v>0.69</v>
      </c>
      <c r="I28" s="335"/>
      <c r="J28" s="106"/>
      <c r="K28" s="201">
        <f>IF(AND(B27=Calcolo_Berechnung!$B$17,C28=Calcolo_Berechnung!$B$22),D28,0)</f>
        <v>0</v>
      </c>
      <c r="L28" s="201">
        <f t="shared" si="5"/>
        <v>0.89699999999999991</v>
      </c>
      <c r="M28" s="201">
        <f>IF(AND(B27=Calcolo_Berechnung!$B$17,C28=Calcolo_Berechnung!$B$22),1,0)*L28</f>
        <v>0</v>
      </c>
    </row>
    <row r="29" spans="2:13" x14ac:dyDescent="0.2">
      <c r="B29" s="68"/>
      <c r="C29" s="1"/>
      <c r="D29" s="107"/>
      <c r="E29" s="107"/>
      <c r="F29" s="107"/>
      <c r="G29" s="107"/>
      <c r="H29" s="107"/>
      <c r="I29" s="113"/>
      <c r="J29" s="106"/>
    </row>
    <row r="30" spans="2:13" ht="25.5" x14ac:dyDescent="0.2">
      <c r="B30" s="336" t="s">
        <v>59</v>
      </c>
      <c r="C30" s="337" t="s">
        <v>60</v>
      </c>
      <c r="D30" s="205" t="s">
        <v>58</v>
      </c>
      <c r="E30" s="357" t="s">
        <v>37</v>
      </c>
      <c r="F30" s="341"/>
      <c r="G30" s="341"/>
      <c r="H30" s="341"/>
      <c r="I30" s="342"/>
    </row>
    <row r="31" spans="2:13" x14ac:dyDescent="0.2">
      <c r="B31" s="336"/>
      <c r="C31" s="338"/>
      <c r="D31" s="343" t="s">
        <v>36</v>
      </c>
      <c r="E31" s="345" t="s">
        <v>27</v>
      </c>
      <c r="F31" s="346"/>
      <c r="G31" s="346"/>
      <c r="H31" s="346"/>
      <c r="I31" s="347"/>
    </row>
    <row r="32" spans="2:13" x14ac:dyDescent="0.2">
      <c r="B32" s="336"/>
      <c r="C32" s="339"/>
      <c r="D32" s="344"/>
      <c r="E32" s="111" t="s">
        <v>28</v>
      </c>
      <c r="F32" s="108" t="s">
        <v>29</v>
      </c>
      <c r="G32" s="111" t="s">
        <v>30</v>
      </c>
      <c r="H32" s="112" t="s">
        <v>31</v>
      </c>
      <c r="I32" s="161" t="s">
        <v>61</v>
      </c>
    </row>
    <row r="33" spans="2:13" ht="25.5" x14ac:dyDescent="0.2">
      <c r="B33" s="331" t="str">
        <f>B16</f>
        <v>Fabbricato industriale o artigianale esclusa la parte residenziale                                              
Handwerks- und Industriebetriebe ohne Wohnbereiche</v>
      </c>
      <c r="C33" s="109" t="str">
        <f>C23</f>
        <v>tipologia semplice e/o regolare              einfacher Typ bzw. regelmäßig</v>
      </c>
      <c r="D33" s="110">
        <f>D16*0.6</f>
        <v>240</v>
      </c>
      <c r="E33" s="110">
        <f t="shared" ref="E33:I33" si="10">E16*0.6</f>
        <v>1.56</v>
      </c>
      <c r="F33" s="110">
        <f t="shared" si="10"/>
        <v>1.08</v>
      </c>
      <c r="G33" s="110">
        <f t="shared" si="10"/>
        <v>0.72</v>
      </c>
      <c r="H33" s="110">
        <f t="shared" si="10"/>
        <v>0.42</v>
      </c>
      <c r="I33" s="117">
        <f t="shared" si="10"/>
        <v>0.18</v>
      </c>
      <c r="J33" s="106"/>
      <c r="K33" s="201">
        <f>IF(AND(B33=Calcolo_Berechnung!$B$17,C33=Calcolo_Berechnung!$B$22),D33,0)</f>
        <v>0</v>
      </c>
      <c r="L33" s="201">
        <f>IF($L$2&lt;=500,E33,IF($L$2&lt;=1000,F33,IF($L$2&lt;=2000,G33,IF(L19&lt;=10000,H33,I33))))</f>
        <v>0.72</v>
      </c>
      <c r="M33" s="201">
        <f>IF(AND(B33=Calcolo_Berechnung!$B$17,C33=Calcolo_Berechnung!$B$22),1,0)*L33</f>
        <v>0</v>
      </c>
    </row>
    <row r="34" spans="2:13" ht="26.25" thickBot="1" x14ac:dyDescent="0.25">
      <c r="B34" s="332"/>
      <c r="C34" s="207" t="str">
        <f>C24</f>
        <v>tipologia complessa e/o irregolare         komplexer Typ bzw. unregelmäßig</v>
      </c>
      <c r="D34" s="115">
        <f>D17*0.6</f>
        <v>275.99999999999994</v>
      </c>
      <c r="E34" s="115">
        <f t="shared" ref="E34:H34" si="11">E17*0.6</f>
        <v>1.7939999999999998</v>
      </c>
      <c r="F34" s="115">
        <f t="shared" si="11"/>
        <v>1.2419999999999998</v>
      </c>
      <c r="G34" s="115">
        <f t="shared" si="11"/>
        <v>0.82799999999999996</v>
      </c>
      <c r="H34" s="115">
        <f t="shared" si="11"/>
        <v>0.48299999999999993</v>
      </c>
      <c r="I34" s="116">
        <f>I17*0.6</f>
        <v>0.20699999999999999</v>
      </c>
      <c r="J34" s="106"/>
      <c r="K34" s="201">
        <f>IF(AND(B33=Calcolo_Berechnung!$B$17,C34=Calcolo_Berechnung!$B$22),D34,0)</f>
        <v>0</v>
      </c>
      <c r="L34" s="201">
        <f>IF($L$2&lt;=500,E34,IF($L$2&lt;=1000,F34,IF($L$2&lt;=2000,G34,IF(L20&lt;=10000,H34,I34))))</f>
        <v>0.82799999999999996</v>
      </c>
      <c r="M34" s="201">
        <f>IF(AND(B33=Calcolo_Berechnung!$B$17,C34=Calcolo_Berechnung!$B$22),1,0)*L34</f>
        <v>0</v>
      </c>
    </row>
    <row r="35" spans="2:13" x14ac:dyDescent="0.2">
      <c r="D35" s="106"/>
      <c r="E35" s="106"/>
      <c r="F35" s="106"/>
      <c r="G35" s="106"/>
      <c r="H35" s="106"/>
      <c r="I35" s="106"/>
      <c r="J35" s="106"/>
      <c r="K35" s="201">
        <f>SUM(K23:K34)</f>
        <v>480</v>
      </c>
      <c r="M35" s="201">
        <f>SUM(M23:M34)</f>
        <v>1.26</v>
      </c>
    </row>
    <row r="36" spans="2:13" ht="13.5" thickBot="1" x14ac:dyDescent="0.25">
      <c r="D36" s="106"/>
      <c r="E36" s="106"/>
      <c r="F36" s="106"/>
      <c r="G36" s="106"/>
      <c r="H36" s="106"/>
      <c r="I36" s="106"/>
      <c r="J36" s="106"/>
      <c r="K36" s="106"/>
    </row>
    <row r="37" spans="2:13" ht="19.5" thickBot="1" x14ac:dyDescent="0.25">
      <c r="B37" s="358" t="s">
        <v>74</v>
      </c>
      <c r="C37" s="359"/>
      <c r="D37" s="359"/>
      <c r="E37" s="359"/>
      <c r="F37" s="359"/>
      <c r="G37" s="359"/>
      <c r="H37" s="359"/>
      <c r="I37" s="360"/>
      <c r="J37" s="119"/>
    </row>
    <row r="38" spans="2:13" ht="25.5" x14ac:dyDescent="0.2">
      <c r="B38" s="351" t="s">
        <v>59</v>
      </c>
      <c r="C38" s="338" t="s">
        <v>60</v>
      </c>
      <c r="D38" s="206" t="s">
        <v>58</v>
      </c>
      <c r="E38" s="352" t="s">
        <v>37</v>
      </c>
      <c r="F38" s="353"/>
      <c r="G38" s="353"/>
      <c r="H38" s="353"/>
      <c r="I38" s="354"/>
      <c r="J38" s="119"/>
    </row>
    <row r="39" spans="2:13" x14ac:dyDescent="0.2">
      <c r="B39" s="336"/>
      <c r="C39" s="338"/>
      <c r="D39" s="343" t="s">
        <v>35</v>
      </c>
      <c r="E39" s="345" t="s">
        <v>27</v>
      </c>
      <c r="F39" s="346"/>
      <c r="G39" s="346"/>
      <c r="H39" s="346"/>
      <c r="I39" s="347"/>
      <c r="J39" s="119"/>
      <c r="K39" s="202"/>
    </row>
    <row r="40" spans="2:13" x14ac:dyDescent="0.2">
      <c r="B40" s="336"/>
      <c r="C40" s="339"/>
      <c r="D40" s="344"/>
      <c r="E40" s="111" t="s">
        <v>24</v>
      </c>
      <c r="F40" s="120" t="s">
        <v>25</v>
      </c>
      <c r="G40" s="111" t="s">
        <v>26</v>
      </c>
      <c r="H40" s="355" t="s">
        <v>61</v>
      </c>
      <c r="I40" s="356"/>
      <c r="J40" s="119"/>
    </row>
    <row r="41" spans="2:13" ht="25.5" x14ac:dyDescent="0.2">
      <c r="B41" s="331" t="str">
        <f>B23</f>
        <v>Fabbricato di carattere storico - artistico a qualsiasi destinazione                                            
Historisch-künstlerische Gebäude unterschiedlicher Nutzung</v>
      </c>
      <c r="C41" s="109" t="str">
        <f>C33</f>
        <v>tipologia semplice e/o regolare              einfacher Typ bzw. regelmäßig</v>
      </c>
      <c r="D41" s="110">
        <f t="shared" ref="D41:H46" si="12">D6*1.3</f>
        <v>1040</v>
      </c>
      <c r="E41" s="110">
        <f t="shared" si="12"/>
        <v>4.9399999999999995</v>
      </c>
      <c r="F41" s="110">
        <f t="shared" si="12"/>
        <v>3.3800000000000003</v>
      </c>
      <c r="G41" s="110">
        <f t="shared" si="12"/>
        <v>2.7300000000000004</v>
      </c>
      <c r="H41" s="334">
        <f t="shared" si="12"/>
        <v>2.3400000000000003</v>
      </c>
      <c r="I41" s="335"/>
      <c r="J41" s="106"/>
      <c r="K41" s="201">
        <f>IF(AND(B41=Calcolo_Berechnung!$B$17,C41=Calcolo_Berechnung!$B$22),D41,0)</f>
        <v>1040</v>
      </c>
      <c r="L41" s="201">
        <f t="shared" ref="L41:L46" si="13">IF($L$2&lt;=500,E41,IF($L$2&lt;=1000,F41,IF($L$2&lt;=2000,G41,H41)))</f>
        <v>2.7300000000000004</v>
      </c>
      <c r="M41" s="201">
        <f>IF(AND(B41=Calcolo_Berechnung!$B$17,C41=Calcolo_Berechnung!$B$22),1,0)*L41</f>
        <v>2.7300000000000004</v>
      </c>
    </row>
    <row r="42" spans="2:13" ht="25.5" x14ac:dyDescent="0.2">
      <c r="B42" s="333"/>
      <c r="C42" s="109" t="str">
        <f>C34</f>
        <v>tipologia complessa e/o irregolare         komplexer Typ bzw. unregelmäßig</v>
      </c>
      <c r="D42" s="110">
        <f t="shared" si="12"/>
        <v>1300</v>
      </c>
      <c r="E42" s="110">
        <f t="shared" si="12"/>
        <v>5.8500000000000005</v>
      </c>
      <c r="F42" s="110">
        <f t="shared" si="12"/>
        <v>3.9000000000000004</v>
      </c>
      <c r="G42" s="110">
        <f t="shared" si="12"/>
        <v>3.25</v>
      </c>
      <c r="H42" s="334">
        <f t="shared" si="12"/>
        <v>2.7300000000000004</v>
      </c>
      <c r="I42" s="335"/>
      <c r="J42" s="106"/>
      <c r="K42" s="201">
        <f>IF(AND(B41=Calcolo_Berechnung!$B$17,C42=Calcolo_Berechnung!$B$22),D42,0)</f>
        <v>0</v>
      </c>
      <c r="L42" s="201">
        <f t="shared" si="13"/>
        <v>3.25</v>
      </c>
      <c r="M42" s="201">
        <f>IF(AND(B41=Calcolo_Berechnung!$B$17,C42=Calcolo_Berechnung!$B$22),1,0)*L42</f>
        <v>0</v>
      </c>
    </row>
    <row r="43" spans="2:13" ht="25.5" x14ac:dyDescent="0.2">
      <c r="B43" s="331" t="str">
        <f>B25</f>
        <v>Fabbricato residenziale e/o per servizi amministrativi                                                                
Wohn- und Verwaltungsgebäude</v>
      </c>
      <c r="C43" s="109" t="str">
        <f>C33</f>
        <v>tipologia semplice e/o regolare              einfacher Typ bzw. regelmäßig</v>
      </c>
      <c r="D43" s="110">
        <f t="shared" si="12"/>
        <v>650</v>
      </c>
      <c r="E43" s="110">
        <f t="shared" si="12"/>
        <v>3.6399999999999997</v>
      </c>
      <c r="F43" s="110">
        <f t="shared" si="12"/>
        <v>2.4699999999999998</v>
      </c>
      <c r="G43" s="110">
        <f t="shared" si="12"/>
        <v>2.08</v>
      </c>
      <c r="H43" s="334">
        <f t="shared" si="12"/>
        <v>1.6900000000000002</v>
      </c>
      <c r="I43" s="335"/>
      <c r="J43" s="106"/>
      <c r="K43" s="201">
        <f>IF(AND(B43=Calcolo_Berechnung!$B$17,C43=Calcolo_Berechnung!$B$22),D43,0)</f>
        <v>0</v>
      </c>
      <c r="L43" s="201">
        <f t="shared" si="13"/>
        <v>2.08</v>
      </c>
      <c r="M43" s="201">
        <f>IF(AND(B43=Calcolo_Berechnung!$B$17,C43=Calcolo_Berechnung!$B$22),1,0)*L43</f>
        <v>0</v>
      </c>
    </row>
    <row r="44" spans="2:13" ht="25.5" x14ac:dyDescent="0.2">
      <c r="B44" s="333"/>
      <c r="C44" s="109" t="str">
        <f>C34</f>
        <v>tipologia complessa e/o irregolare         komplexer Typ bzw. unregelmäßig</v>
      </c>
      <c r="D44" s="110">
        <f t="shared" si="12"/>
        <v>845</v>
      </c>
      <c r="E44" s="110">
        <f t="shared" si="12"/>
        <v>4.7319999999999993</v>
      </c>
      <c r="F44" s="110">
        <f t="shared" si="12"/>
        <v>3.2109999999999999</v>
      </c>
      <c r="G44" s="110">
        <f t="shared" si="12"/>
        <v>2.7040000000000002</v>
      </c>
      <c r="H44" s="334">
        <f t="shared" si="12"/>
        <v>2.1970000000000005</v>
      </c>
      <c r="I44" s="335"/>
      <c r="J44" s="106"/>
      <c r="K44" s="201">
        <f>IF(AND(B43=Calcolo_Berechnung!$B$17,C44=Calcolo_Berechnung!$B$22),D44,0)</f>
        <v>0</v>
      </c>
      <c r="L44" s="201">
        <f t="shared" si="13"/>
        <v>2.7040000000000002</v>
      </c>
      <c r="M44" s="201">
        <f>IF(AND(B43=Calcolo_Berechnung!$B$17,C44=Calcolo_Berechnung!$B$22),1,0)*L44</f>
        <v>0</v>
      </c>
    </row>
    <row r="45" spans="2:13" ht="25.5" x14ac:dyDescent="0.2">
      <c r="B45" s="331" t="str">
        <f>B27</f>
        <v>Fabbricato artigianale di tipo complesso e articolato, stalla, fienlie, deposito agricolo e simili   
Komplex gegliederte Handwerksbetriebe, Stallungen, Stadel, landwirtschaftliches Lager und ähnliches</v>
      </c>
      <c r="C45" s="109" t="str">
        <f>C33</f>
        <v>tipologia semplice e/o regolare              einfacher Typ bzw. regelmäßig</v>
      </c>
      <c r="D45" s="110">
        <f t="shared" si="12"/>
        <v>650</v>
      </c>
      <c r="E45" s="110">
        <f t="shared" si="12"/>
        <v>2.9250000000000003</v>
      </c>
      <c r="F45" s="110">
        <f t="shared" si="12"/>
        <v>1.9500000000000002</v>
      </c>
      <c r="G45" s="110">
        <f t="shared" si="12"/>
        <v>1.6900000000000002</v>
      </c>
      <c r="H45" s="334">
        <f t="shared" si="12"/>
        <v>1.3</v>
      </c>
      <c r="I45" s="335"/>
      <c r="J45" s="106"/>
      <c r="K45" s="201">
        <f>IF(AND(B45=Calcolo_Berechnung!$B$17,C45=Calcolo_Berechnung!$B$22),D45,0)</f>
        <v>0</v>
      </c>
      <c r="L45" s="201">
        <f t="shared" si="13"/>
        <v>1.6900000000000002</v>
      </c>
      <c r="M45" s="201">
        <f>IF(AND(B45=Calcolo_Berechnung!$B$17,C45=Calcolo_Berechnung!$B$22),1,0)*L45</f>
        <v>0</v>
      </c>
    </row>
    <row r="46" spans="2:13" ht="25.5" x14ac:dyDescent="0.2">
      <c r="B46" s="333"/>
      <c r="C46" s="109" t="str">
        <f>C34</f>
        <v>tipologia complessa e/o irregolare         komplexer Typ bzw. unregelmäßig</v>
      </c>
      <c r="D46" s="110">
        <f t="shared" si="12"/>
        <v>747.5</v>
      </c>
      <c r="E46" s="110">
        <f t="shared" si="12"/>
        <v>3.36375</v>
      </c>
      <c r="F46" s="110">
        <f t="shared" si="12"/>
        <v>2.2424999999999997</v>
      </c>
      <c r="G46" s="110">
        <f t="shared" si="12"/>
        <v>1.9435</v>
      </c>
      <c r="H46" s="334">
        <f t="shared" si="12"/>
        <v>1.4949999999999999</v>
      </c>
      <c r="I46" s="335"/>
      <c r="J46" s="106"/>
      <c r="K46" s="201">
        <f>IF(AND(B45=Calcolo_Berechnung!$B$17,C46=Calcolo_Berechnung!$B$22),D46,0)</f>
        <v>0</v>
      </c>
      <c r="L46" s="201">
        <f t="shared" si="13"/>
        <v>1.9435</v>
      </c>
      <c r="M46" s="201">
        <f>IF(AND(B45=Calcolo_Berechnung!$B$17,C46=Calcolo_Berechnung!$B$22),1,0)*L46</f>
        <v>0</v>
      </c>
    </row>
    <row r="47" spans="2:13" x14ac:dyDescent="0.2">
      <c r="B47" s="68"/>
      <c r="C47" s="1"/>
      <c r="D47" s="107"/>
      <c r="E47" s="107"/>
      <c r="F47" s="107"/>
      <c r="G47" s="107"/>
      <c r="H47" s="107"/>
      <c r="I47" s="113"/>
      <c r="J47" s="106"/>
    </row>
    <row r="48" spans="2:13" ht="25.5" x14ac:dyDescent="0.2">
      <c r="B48" s="336" t="s">
        <v>59</v>
      </c>
      <c r="C48" s="337" t="s">
        <v>60</v>
      </c>
      <c r="D48" s="205" t="s">
        <v>58</v>
      </c>
      <c r="E48" s="357" t="s">
        <v>37</v>
      </c>
      <c r="F48" s="341"/>
      <c r="G48" s="341"/>
      <c r="H48" s="341"/>
      <c r="I48" s="342"/>
      <c r="J48" s="119"/>
    </row>
    <row r="49" spans="2:13" x14ac:dyDescent="0.2">
      <c r="B49" s="336"/>
      <c r="C49" s="338"/>
      <c r="D49" s="343" t="s">
        <v>36</v>
      </c>
      <c r="E49" s="345" t="s">
        <v>27</v>
      </c>
      <c r="F49" s="346"/>
      <c r="G49" s="346"/>
      <c r="H49" s="346"/>
      <c r="I49" s="347"/>
      <c r="J49" s="119"/>
    </row>
    <row r="50" spans="2:13" x14ac:dyDescent="0.2">
      <c r="B50" s="336"/>
      <c r="C50" s="339"/>
      <c r="D50" s="344"/>
      <c r="E50" s="111" t="s">
        <v>28</v>
      </c>
      <c r="F50" s="120" t="s">
        <v>29</v>
      </c>
      <c r="G50" s="111" t="s">
        <v>30</v>
      </c>
      <c r="H50" s="112" t="s">
        <v>31</v>
      </c>
      <c r="I50" s="161" t="s">
        <v>61</v>
      </c>
      <c r="J50" s="119"/>
    </row>
    <row r="51" spans="2:13" ht="25.5" x14ac:dyDescent="0.2">
      <c r="B51" s="331" t="str">
        <f>B33</f>
        <v>Fabbricato industriale o artigianale esclusa la parte residenziale                                              
Handwerks- und Industriebetriebe ohne Wohnbereiche</v>
      </c>
      <c r="C51" s="109" t="str">
        <f>C33</f>
        <v>tipologia semplice e/o regolare              einfacher Typ bzw. regelmäßig</v>
      </c>
      <c r="D51" s="110">
        <f t="shared" ref="D51:I52" si="14">D16*1.3</f>
        <v>520</v>
      </c>
      <c r="E51" s="110">
        <f t="shared" si="14"/>
        <v>3.3800000000000003</v>
      </c>
      <c r="F51" s="110">
        <f t="shared" si="14"/>
        <v>2.3400000000000003</v>
      </c>
      <c r="G51" s="110">
        <f t="shared" si="14"/>
        <v>1.56</v>
      </c>
      <c r="H51" s="110">
        <f t="shared" si="14"/>
        <v>0.90999999999999992</v>
      </c>
      <c r="I51" s="117">
        <f t="shared" si="14"/>
        <v>0.39</v>
      </c>
      <c r="J51" s="106"/>
      <c r="K51" s="201">
        <f>IF(AND(B51=Calcolo_Berechnung!$B$17,C51=Calcolo_Berechnung!$B$22),D51,0)</f>
        <v>0</v>
      </c>
      <c r="L51" s="201">
        <f>IF($L$2&lt;=500,E51,IF($L$2&lt;=1000,F51,IF($L$2&lt;=2000,G51,IF(L37&lt;=10000,H51,I51))))</f>
        <v>1.56</v>
      </c>
      <c r="M51" s="201">
        <f>IF(AND(B51=Calcolo_Berechnung!$B$17,C51=Calcolo_Berechnung!$B$22),1,0)*L51</f>
        <v>0</v>
      </c>
    </row>
    <row r="52" spans="2:13" ht="26.25" thickBot="1" x14ac:dyDescent="0.25">
      <c r="B52" s="332"/>
      <c r="C52" s="207" t="str">
        <f>C34</f>
        <v>tipologia complessa e/o irregolare         komplexer Typ bzw. unregelmäßig</v>
      </c>
      <c r="D52" s="115">
        <f t="shared" si="14"/>
        <v>598</v>
      </c>
      <c r="E52" s="115">
        <f t="shared" si="14"/>
        <v>3.887</v>
      </c>
      <c r="F52" s="115">
        <f t="shared" si="14"/>
        <v>2.6909999999999998</v>
      </c>
      <c r="G52" s="115">
        <f t="shared" si="14"/>
        <v>1.7939999999999998</v>
      </c>
      <c r="H52" s="115">
        <f t="shared" si="14"/>
        <v>1.0465</v>
      </c>
      <c r="I52" s="116">
        <f t="shared" si="14"/>
        <v>0.44849999999999995</v>
      </c>
      <c r="J52" s="106"/>
      <c r="K52" s="201">
        <f>IF(AND(B51=Calcolo_Berechnung!$B$17,C52=Calcolo_Berechnung!$B$22),D52,0)</f>
        <v>0</v>
      </c>
      <c r="L52" s="201">
        <f>IF($L$2&lt;=500,E52,IF($L$2&lt;=1000,F52,IF($L$2&lt;=2000,G52,IF(L38&lt;=10000,H52,I52))))</f>
        <v>1.7939999999999998</v>
      </c>
      <c r="M52" s="201">
        <f>IF(AND(B51=Calcolo_Berechnung!$B$17,C52=Calcolo_Berechnung!$B$22),1,0)*L52</f>
        <v>0</v>
      </c>
    </row>
    <row r="53" spans="2:13" ht="13.5" thickBot="1" x14ac:dyDescent="0.25">
      <c r="D53" s="106"/>
      <c r="E53" s="106"/>
      <c r="F53" s="106"/>
      <c r="G53" s="106"/>
      <c r="H53" s="106"/>
      <c r="I53" s="106"/>
      <c r="J53" s="106"/>
      <c r="K53" s="201">
        <f>SUM(K41:K52)</f>
        <v>1040</v>
      </c>
      <c r="M53" s="201">
        <f>SUM(M41:M52)</f>
        <v>2.7300000000000004</v>
      </c>
    </row>
    <row r="54" spans="2:13" ht="19.5" thickBot="1" x14ac:dyDescent="0.25">
      <c r="B54" s="358" t="s">
        <v>75</v>
      </c>
      <c r="C54" s="359"/>
      <c r="D54" s="359"/>
      <c r="E54" s="359"/>
      <c r="F54" s="359"/>
      <c r="G54" s="359"/>
      <c r="H54" s="359"/>
      <c r="I54" s="360"/>
      <c r="J54" s="119"/>
    </row>
    <row r="55" spans="2:13" ht="25.5" x14ac:dyDescent="0.2">
      <c r="B55" s="351" t="s">
        <v>59</v>
      </c>
      <c r="C55" s="338" t="s">
        <v>60</v>
      </c>
      <c r="D55" s="204" t="s">
        <v>58</v>
      </c>
      <c r="E55" s="352" t="s">
        <v>37</v>
      </c>
      <c r="F55" s="353"/>
      <c r="G55" s="353"/>
      <c r="H55" s="353"/>
      <c r="I55" s="354"/>
      <c r="J55" s="119"/>
    </row>
    <row r="56" spans="2:13" x14ac:dyDescent="0.2">
      <c r="B56" s="336"/>
      <c r="C56" s="338"/>
      <c r="D56" s="343" t="s">
        <v>35</v>
      </c>
      <c r="E56" s="345" t="s">
        <v>27</v>
      </c>
      <c r="F56" s="346"/>
      <c r="G56" s="346"/>
      <c r="H56" s="346"/>
      <c r="I56" s="347"/>
      <c r="J56" s="119"/>
    </row>
    <row r="57" spans="2:13" x14ac:dyDescent="0.2">
      <c r="B57" s="336"/>
      <c r="C57" s="339"/>
      <c r="D57" s="344"/>
      <c r="E57" s="111" t="s">
        <v>24</v>
      </c>
      <c r="F57" s="120" t="s">
        <v>25</v>
      </c>
      <c r="G57" s="111" t="s">
        <v>26</v>
      </c>
      <c r="H57" s="355" t="s">
        <v>61</v>
      </c>
      <c r="I57" s="356"/>
      <c r="J57" s="119"/>
    </row>
    <row r="58" spans="2:13" ht="25.5" x14ac:dyDescent="0.2">
      <c r="B58" s="331" t="str">
        <f>B41</f>
        <v>Fabbricato di carattere storico - artistico a qualsiasi destinazione                                            
Historisch-künstlerische Gebäude unterschiedlicher Nutzung</v>
      </c>
      <c r="C58" s="109" t="str">
        <f>C51</f>
        <v>tipologia semplice e/o regolare              einfacher Typ bzw. regelmäßig</v>
      </c>
      <c r="D58" s="110">
        <f>D41*0.6</f>
        <v>624</v>
      </c>
      <c r="E58" s="110">
        <f t="shared" ref="E58:G58" si="15">E41*0.6</f>
        <v>2.9639999999999995</v>
      </c>
      <c r="F58" s="110">
        <f t="shared" si="15"/>
        <v>2.028</v>
      </c>
      <c r="G58" s="110">
        <f t="shared" si="15"/>
        <v>1.6380000000000001</v>
      </c>
      <c r="H58" s="334">
        <f>H41*0.6</f>
        <v>1.4040000000000001</v>
      </c>
      <c r="I58" s="335"/>
      <c r="J58" s="106"/>
      <c r="K58" s="201">
        <f>IF(AND(B58=Calcolo_Berechnung!$B$17,C58=Calcolo_Berechnung!$B$22),D58,0)</f>
        <v>624</v>
      </c>
      <c r="L58" s="201">
        <f t="shared" ref="L58:L63" si="16">IF($L$2&lt;=500,E58,IF($L$2&lt;=1000,F58,IF($L$2&lt;=2000,G58,H58)))</f>
        <v>1.6380000000000001</v>
      </c>
      <c r="M58" s="201">
        <f>IF(AND(B58=Calcolo_Berechnung!$B$17,C58=Calcolo_Berechnung!$B$22),1,0)*L58</f>
        <v>1.6380000000000001</v>
      </c>
    </row>
    <row r="59" spans="2:13" ht="25.5" x14ac:dyDescent="0.2">
      <c r="B59" s="333"/>
      <c r="C59" s="109" t="str">
        <f>C52</f>
        <v>tipologia complessa e/o irregolare         komplexer Typ bzw. unregelmäßig</v>
      </c>
      <c r="D59" s="110">
        <f t="shared" ref="D59:H59" si="17">D42*0.6</f>
        <v>780</v>
      </c>
      <c r="E59" s="110">
        <f t="shared" si="17"/>
        <v>3.5100000000000002</v>
      </c>
      <c r="F59" s="110">
        <f t="shared" si="17"/>
        <v>2.3400000000000003</v>
      </c>
      <c r="G59" s="110">
        <f t="shared" si="17"/>
        <v>1.95</v>
      </c>
      <c r="H59" s="334">
        <f t="shared" si="17"/>
        <v>1.6380000000000001</v>
      </c>
      <c r="I59" s="335"/>
      <c r="J59" s="106"/>
      <c r="K59" s="201">
        <f>IF(AND(B58=Calcolo_Berechnung!$B$17,C59=Calcolo_Berechnung!$B$22),D59,0)</f>
        <v>0</v>
      </c>
      <c r="L59" s="201">
        <f t="shared" si="16"/>
        <v>1.95</v>
      </c>
      <c r="M59" s="201">
        <f>IF(AND(B58=Calcolo_Berechnung!$B$17,C59=Calcolo_Berechnung!$B$22),1,0)*L59</f>
        <v>0</v>
      </c>
    </row>
    <row r="60" spans="2:13" ht="25.5" x14ac:dyDescent="0.2">
      <c r="B60" s="331" t="str">
        <f>B43</f>
        <v>Fabbricato residenziale e/o per servizi amministrativi                                                                
Wohn- und Verwaltungsgebäude</v>
      </c>
      <c r="C60" s="109" t="str">
        <f>C51</f>
        <v>tipologia semplice e/o regolare              einfacher Typ bzw. regelmäßig</v>
      </c>
      <c r="D60" s="110">
        <f t="shared" ref="D60:H60" si="18">D43*0.6</f>
        <v>390</v>
      </c>
      <c r="E60" s="110">
        <f t="shared" si="18"/>
        <v>2.1839999999999997</v>
      </c>
      <c r="F60" s="110">
        <f t="shared" si="18"/>
        <v>1.4819999999999998</v>
      </c>
      <c r="G60" s="110">
        <f t="shared" si="18"/>
        <v>1.248</v>
      </c>
      <c r="H60" s="334">
        <f t="shared" si="18"/>
        <v>1.014</v>
      </c>
      <c r="I60" s="335"/>
      <c r="J60" s="106"/>
      <c r="K60" s="201">
        <f>IF(AND(B60=Calcolo_Berechnung!$B$17,C60=Calcolo_Berechnung!$B$22),D60,0)</f>
        <v>0</v>
      </c>
      <c r="L60" s="201">
        <f t="shared" si="16"/>
        <v>1.248</v>
      </c>
      <c r="M60" s="201">
        <f>IF(AND(B60=Calcolo_Berechnung!$B$17,C60=Calcolo_Berechnung!$B$22),1,0)*L60</f>
        <v>0</v>
      </c>
    </row>
    <row r="61" spans="2:13" ht="25.5" x14ac:dyDescent="0.2">
      <c r="B61" s="333"/>
      <c r="C61" s="109" t="str">
        <f>C52</f>
        <v>tipologia complessa e/o irregolare         komplexer Typ bzw. unregelmäßig</v>
      </c>
      <c r="D61" s="110">
        <f t="shared" ref="D61:H61" si="19">D44*0.6</f>
        <v>507</v>
      </c>
      <c r="E61" s="110">
        <f t="shared" si="19"/>
        <v>2.8391999999999995</v>
      </c>
      <c r="F61" s="110">
        <f t="shared" si="19"/>
        <v>1.9265999999999999</v>
      </c>
      <c r="G61" s="110">
        <f t="shared" si="19"/>
        <v>1.6224000000000001</v>
      </c>
      <c r="H61" s="334">
        <f t="shared" si="19"/>
        <v>1.3182000000000003</v>
      </c>
      <c r="I61" s="335"/>
      <c r="J61" s="106"/>
      <c r="K61" s="201">
        <f>IF(AND(B60=Calcolo_Berechnung!$B$17,C61=Calcolo_Berechnung!$B$22),D61,0)</f>
        <v>0</v>
      </c>
      <c r="L61" s="201">
        <f t="shared" si="16"/>
        <v>1.6224000000000001</v>
      </c>
      <c r="M61" s="201">
        <f>IF(AND(B60=Calcolo_Berechnung!$B$17,C61=Calcolo_Berechnung!$B$22),1,0)*L61</f>
        <v>0</v>
      </c>
    </row>
    <row r="62" spans="2:13" ht="25.5" x14ac:dyDescent="0.2">
      <c r="B62" s="331" t="str">
        <f>B45</f>
        <v>Fabbricato artigianale di tipo complesso e articolato, stalla, fienlie, deposito agricolo e simili   
Komplex gegliederte Handwerksbetriebe, Stallungen, Stadel, landwirtschaftliches Lager und ähnliches</v>
      </c>
      <c r="C62" s="109" t="str">
        <f>C51</f>
        <v>tipologia semplice e/o regolare              einfacher Typ bzw. regelmäßig</v>
      </c>
      <c r="D62" s="110">
        <f t="shared" ref="D62:H62" si="20">D45*0.6</f>
        <v>390</v>
      </c>
      <c r="E62" s="110">
        <f t="shared" si="20"/>
        <v>1.7550000000000001</v>
      </c>
      <c r="F62" s="110">
        <f t="shared" si="20"/>
        <v>1.1700000000000002</v>
      </c>
      <c r="G62" s="110">
        <f t="shared" si="20"/>
        <v>1.014</v>
      </c>
      <c r="H62" s="334">
        <f t="shared" si="20"/>
        <v>0.78</v>
      </c>
      <c r="I62" s="335"/>
      <c r="J62" s="106"/>
      <c r="K62" s="201">
        <f>IF(AND(B62=Calcolo_Berechnung!$B$17,C62=Calcolo_Berechnung!$B$22),D62,0)</f>
        <v>0</v>
      </c>
      <c r="L62" s="201">
        <f t="shared" si="16"/>
        <v>1.014</v>
      </c>
      <c r="M62" s="201">
        <f>IF(AND(B62=Calcolo_Berechnung!$B$17,C62=Calcolo_Berechnung!$B$22),1,0)*L62</f>
        <v>0</v>
      </c>
    </row>
    <row r="63" spans="2:13" ht="25.5" x14ac:dyDescent="0.2">
      <c r="B63" s="333"/>
      <c r="C63" s="109" t="str">
        <f>C52</f>
        <v>tipologia complessa e/o irregolare         komplexer Typ bzw. unregelmäßig</v>
      </c>
      <c r="D63" s="110">
        <f t="shared" ref="D63:H63" si="21">D46*0.6</f>
        <v>448.5</v>
      </c>
      <c r="E63" s="110">
        <f t="shared" si="21"/>
        <v>2.0182500000000001</v>
      </c>
      <c r="F63" s="110">
        <f t="shared" si="21"/>
        <v>1.3454999999999997</v>
      </c>
      <c r="G63" s="110">
        <f t="shared" si="21"/>
        <v>1.1660999999999999</v>
      </c>
      <c r="H63" s="334">
        <f t="shared" si="21"/>
        <v>0.89699999999999991</v>
      </c>
      <c r="I63" s="335"/>
      <c r="J63" s="106"/>
      <c r="K63" s="201">
        <f>IF(AND(B62=Calcolo_Berechnung!$B$17,C63=Calcolo_Berechnung!$B$22),D63,0)</f>
        <v>0</v>
      </c>
      <c r="L63" s="201">
        <f t="shared" si="16"/>
        <v>1.1660999999999999</v>
      </c>
      <c r="M63" s="201">
        <f>IF(AND(B62=Calcolo_Berechnung!$B$17,C63=Calcolo_Berechnung!$B$22),1,0)*L63</f>
        <v>0</v>
      </c>
    </row>
    <row r="64" spans="2:13" x14ac:dyDescent="0.2">
      <c r="B64" s="68"/>
      <c r="C64" s="1"/>
      <c r="D64" s="107"/>
      <c r="E64" s="107"/>
      <c r="F64" s="107"/>
      <c r="G64" s="107"/>
      <c r="H64" s="107"/>
      <c r="I64" s="113"/>
      <c r="J64" s="106"/>
    </row>
    <row r="65" spans="2:13" ht="25.5" x14ac:dyDescent="0.2">
      <c r="B65" s="336" t="s">
        <v>59</v>
      </c>
      <c r="C65" s="337" t="s">
        <v>60</v>
      </c>
      <c r="D65" s="205" t="s">
        <v>58</v>
      </c>
      <c r="E65" s="357" t="s">
        <v>37</v>
      </c>
      <c r="F65" s="341"/>
      <c r="G65" s="341"/>
      <c r="H65" s="341"/>
      <c r="I65" s="342"/>
      <c r="J65" s="119"/>
    </row>
    <row r="66" spans="2:13" x14ac:dyDescent="0.2">
      <c r="B66" s="336"/>
      <c r="C66" s="338"/>
      <c r="D66" s="343" t="s">
        <v>36</v>
      </c>
      <c r="E66" s="345" t="s">
        <v>27</v>
      </c>
      <c r="F66" s="346"/>
      <c r="G66" s="346"/>
      <c r="H66" s="346"/>
      <c r="I66" s="347"/>
      <c r="J66" s="119"/>
    </row>
    <row r="67" spans="2:13" x14ac:dyDescent="0.2">
      <c r="B67" s="336"/>
      <c r="C67" s="339"/>
      <c r="D67" s="344"/>
      <c r="E67" s="111" t="s">
        <v>28</v>
      </c>
      <c r="F67" s="120" t="s">
        <v>29</v>
      </c>
      <c r="G67" s="111" t="s">
        <v>30</v>
      </c>
      <c r="H67" s="112" t="s">
        <v>31</v>
      </c>
      <c r="I67" s="161" t="s">
        <v>61</v>
      </c>
      <c r="J67" s="119"/>
    </row>
    <row r="68" spans="2:13" ht="25.5" x14ac:dyDescent="0.2">
      <c r="B68" s="331" t="str">
        <f>B51</f>
        <v>Fabbricato industriale o artigianale esclusa la parte residenziale                                              
Handwerks- und Industriebetriebe ohne Wohnbereiche</v>
      </c>
      <c r="C68" s="109" t="str">
        <f>C51</f>
        <v>tipologia semplice e/o regolare              einfacher Typ bzw. regelmäßig</v>
      </c>
      <c r="D68" s="110">
        <f>D51*0.6</f>
        <v>312</v>
      </c>
      <c r="E68" s="110">
        <f t="shared" ref="E68:I68" si="22">E51*0.6</f>
        <v>2.028</v>
      </c>
      <c r="F68" s="110">
        <f t="shared" si="22"/>
        <v>1.4040000000000001</v>
      </c>
      <c r="G68" s="110">
        <f t="shared" si="22"/>
        <v>0.93599999999999994</v>
      </c>
      <c r="H68" s="110">
        <f t="shared" si="22"/>
        <v>0.54599999999999993</v>
      </c>
      <c r="I68" s="117">
        <f t="shared" si="22"/>
        <v>0.23399999999999999</v>
      </c>
      <c r="J68" s="106"/>
      <c r="K68" s="201">
        <f>IF(AND(B68=Calcolo_Berechnung!$B$17,C68=Calcolo_Berechnung!$B$22),D68,0)</f>
        <v>0</v>
      </c>
      <c r="L68" s="201">
        <f>IF($L$2&lt;=500,E68,IF($L$2&lt;=1000,F68,IF($L$2&lt;=2000,G68,IF(L54&lt;=10000,H68,I68))))</f>
        <v>0.93599999999999994</v>
      </c>
      <c r="M68" s="201">
        <f>IF(AND(B68=Calcolo_Berechnung!$B$17,C68=Calcolo_Berechnung!$B$22),1,0)*L68</f>
        <v>0</v>
      </c>
    </row>
    <row r="69" spans="2:13" ht="26.25" thickBot="1" x14ac:dyDescent="0.25">
      <c r="B69" s="332"/>
      <c r="C69" s="207" t="str">
        <f>C52</f>
        <v>tipologia complessa e/o irregolare         komplexer Typ bzw. unregelmäßig</v>
      </c>
      <c r="D69" s="115">
        <f>D52*0.6</f>
        <v>358.8</v>
      </c>
      <c r="E69" s="115">
        <f t="shared" ref="E69:H69" si="23">E52*0.6</f>
        <v>2.3321999999999998</v>
      </c>
      <c r="F69" s="115">
        <f t="shared" si="23"/>
        <v>1.6145999999999998</v>
      </c>
      <c r="G69" s="115">
        <f t="shared" si="23"/>
        <v>1.0763999999999998</v>
      </c>
      <c r="H69" s="115">
        <f t="shared" si="23"/>
        <v>0.62790000000000001</v>
      </c>
      <c r="I69" s="116">
        <f>I52*0.6</f>
        <v>0.26909999999999995</v>
      </c>
      <c r="J69" s="106"/>
      <c r="K69" s="201">
        <f>IF(AND(B68=Calcolo_Berechnung!$B$17,C69=Calcolo_Berechnung!$B$22),D69,0)</f>
        <v>0</v>
      </c>
      <c r="L69" s="201">
        <f>IF($L$2&lt;=500,E69,IF($L$2&lt;=1000,F69,IF($L$2&lt;=2000,G69,IF(L55&lt;=10000,H69,I69))))</f>
        <v>1.0763999999999998</v>
      </c>
      <c r="M69" s="201">
        <f>IF(AND(B68=Calcolo_Berechnung!$B$17,C69=Calcolo_Berechnung!$B$22),1,0)*L69</f>
        <v>0</v>
      </c>
    </row>
    <row r="70" spans="2:13" x14ac:dyDescent="0.2">
      <c r="K70" s="201">
        <f>SUM(K58:K69)</f>
        <v>624</v>
      </c>
      <c r="M70" s="201">
        <f>SUM(M58:M69)</f>
        <v>1.6380000000000001</v>
      </c>
    </row>
  </sheetData>
  <mergeCells count="88">
    <mergeCell ref="B8:B9"/>
    <mergeCell ref="C3:C5"/>
    <mergeCell ref="B3:B5"/>
    <mergeCell ref="B2:I2"/>
    <mergeCell ref="B6:B7"/>
    <mergeCell ref="E4:I4"/>
    <mergeCell ref="D4:D5"/>
    <mergeCell ref="H6:I6"/>
    <mergeCell ref="H5:I5"/>
    <mergeCell ref="H7:I7"/>
    <mergeCell ref="H8:I8"/>
    <mergeCell ref="H9:I9"/>
    <mergeCell ref="E3:I3"/>
    <mergeCell ref="H10:I10"/>
    <mergeCell ref="H11:I11"/>
    <mergeCell ref="B19:I19"/>
    <mergeCell ref="B20:B22"/>
    <mergeCell ref="C20:C22"/>
    <mergeCell ref="D21:D22"/>
    <mergeCell ref="E21:I21"/>
    <mergeCell ref="B10:B11"/>
    <mergeCell ref="B16:B17"/>
    <mergeCell ref="H22:I22"/>
    <mergeCell ref="H23:I23"/>
    <mergeCell ref="H24:I24"/>
    <mergeCell ref="B13:B15"/>
    <mergeCell ref="C13:C15"/>
    <mergeCell ref="D14:D15"/>
    <mergeCell ref="E14:I14"/>
    <mergeCell ref="B23:B24"/>
    <mergeCell ref="E13:I13"/>
    <mergeCell ref="E20:I20"/>
    <mergeCell ref="B33:B34"/>
    <mergeCell ref="H25:I25"/>
    <mergeCell ref="H26:I26"/>
    <mergeCell ref="H27:I27"/>
    <mergeCell ref="H28:I28"/>
    <mergeCell ref="B30:B32"/>
    <mergeCell ref="C30:C32"/>
    <mergeCell ref="D31:D32"/>
    <mergeCell ref="E31:I31"/>
    <mergeCell ref="B25:B26"/>
    <mergeCell ref="B27:B28"/>
    <mergeCell ref="E30:I30"/>
    <mergeCell ref="B37:I37"/>
    <mergeCell ref="B38:B40"/>
    <mergeCell ref="C38:C40"/>
    <mergeCell ref="D39:D40"/>
    <mergeCell ref="E39:I39"/>
    <mergeCell ref="H40:I40"/>
    <mergeCell ref="E38:I38"/>
    <mergeCell ref="B41:B42"/>
    <mergeCell ref="H41:I41"/>
    <mergeCell ref="H42:I42"/>
    <mergeCell ref="B43:B44"/>
    <mergeCell ref="H43:I43"/>
    <mergeCell ref="H44:I44"/>
    <mergeCell ref="B45:B46"/>
    <mergeCell ref="H45:I45"/>
    <mergeCell ref="H46:I46"/>
    <mergeCell ref="B48:B50"/>
    <mergeCell ref="C48:C50"/>
    <mergeCell ref="D49:D50"/>
    <mergeCell ref="E49:I49"/>
    <mergeCell ref="E48:I48"/>
    <mergeCell ref="B51:B52"/>
    <mergeCell ref="B54:I54"/>
    <mergeCell ref="B55:B57"/>
    <mergeCell ref="C55:C57"/>
    <mergeCell ref="D56:D57"/>
    <mergeCell ref="E56:I56"/>
    <mergeCell ref="H57:I57"/>
    <mergeCell ref="E55:I55"/>
    <mergeCell ref="B58:B59"/>
    <mergeCell ref="H58:I58"/>
    <mergeCell ref="H59:I59"/>
    <mergeCell ref="B60:B61"/>
    <mergeCell ref="H60:I60"/>
    <mergeCell ref="H61:I61"/>
    <mergeCell ref="B68:B69"/>
    <mergeCell ref="B62:B63"/>
    <mergeCell ref="H62:I62"/>
    <mergeCell ref="H63:I63"/>
    <mergeCell ref="B65:B67"/>
    <mergeCell ref="C65:C67"/>
    <mergeCell ref="D66:D67"/>
    <mergeCell ref="E66:I66"/>
    <mergeCell ref="E65:I65"/>
  </mergeCells>
  <pageMargins left="0.7" right="0.7" top="0.78740157499999996" bottom="0.78740157499999996" header="0.3" footer="0.3"/>
  <pageSetup paperSize="9" scale="66" orientation="portrait" horizontalDpi="300" verticalDpi="300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Calcolo_Berechnung</vt:lpstr>
      <vt:lpstr>Tab-A</vt:lpstr>
      <vt:lpstr>Tabelle A</vt:lpstr>
      <vt:lpstr>Calcolo_Berechnung!Druckbereich</vt:lpstr>
      <vt:lpstr>'Tab-A'!Druckbereich</vt:lpstr>
      <vt:lpstr>'Tabelle A'!Druckbereich</vt:lpstr>
    </vt:vector>
  </TitlesOfParts>
  <Company>CNG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ordine-arch-bz-kammer</dc:creator>
  <cp:lastModifiedBy>win6</cp:lastModifiedBy>
  <cp:lastPrinted>2016-08-27T06:19:03Z</cp:lastPrinted>
  <dcterms:created xsi:type="dcterms:W3CDTF">2002-01-18T11:32:16Z</dcterms:created>
  <dcterms:modified xsi:type="dcterms:W3CDTF">2016-08-31T06:10:31Z</dcterms:modified>
</cp:coreProperties>
</file>