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6695" windowHeight="9855" activeTab="0"/>
  </bookViews>
  <sheets>
    <sheet name="Calcolo_PdA_Berechnung_DFP" sheetId="1" r:id="rId1"/>
    <sheet name="Tab. PdA_DFP" sheetId="2" r:id="rId2"/>
  </sheets>
  <definedNames>
    <definedName name="BLPTab10">#REF!</definedName>
    <definedName name="BLPTabA">#REF!</definedName>
    <definedName name="cat">#REF!</definedName>
    <definedName name="DBFTab10">'Tab. PdA_DFP'!$L$16:$P$31</definedName>
    <definedName name="_xlnm.Print_Area" localSheetId="0">'Calcolo_PdA_Berechnung_DFP'!$B$2:$O$113</definedName>
    <definedName name="_xlnm.Print_Titles" localSheetId="0">'Calcolo_PdA_Berechnung_DFP'!$2:$12</definedName>
    <definedName name="Gemeinden">#REF!</definedName>
    <definedName name="spese">#REF!</definedName>
  </definedNames>
  <calcPr fullCalcOnLoad="1"/>
</workbook>
</file>

<file path=xl/comments1.xml><?xml version="1.0" encoding="utf-8"?>
<comments xmlns="http://schemas.openxmlformats.org/spreadsheetml/2006/main">
  <authors>
    <author>win2</author>
  </authors>
  <commentList>
    <comment ref="L100" authorId="0">
      <text>
        <r>
          <rPr>
            <b/>
            <sz val="9"/>
            <rFont val="Tahoma"/>
            <family val="2"/>
          </rPr>
          <t>cliccare e scegliere.
anklicken und auswählen.</t>
        </r>
        <r>
          <rPr>
            <sz val="9"/>
            <rFont val="Tahoma"/>
            <family val="2"/>
          </rPr>
          <t xml:space="preserve">
</t>
        </r>
      </text>
    </comment>
    <comment ref="L97" authorId="0">
      <text>
        <r>
          <rPr>
            <b/>
            <sz val="9"/>
            <rFont val="Tahoma"/>
            <family val="2"/>
          </rPr>
          <t>cliccare e scegliere.
anklicken und auswählen.</t>
        </r>
      </text>
    </comment>
    <comment ref="L86" authorId="0">
      <text>
        <r>
          <rPr>
            <b/>
            <sz val="9"/>
            <rFont val="Tahoma"/>
            <family val="2"/>
          </rPr>
          <t>cliccare e scegliere.
anklicken und auswählen.</t>
        </r>
      </text>
    </comment>
    <comment ref="L52" authorId="0">
      <text>
        <r>
          <rPr>
            <b/>
            <sz val="9"/>
            <rFont val="Tahoma"/>
            <family val="2"/>
          </rPr>
          <t>cliccare e scegliere.
anklicken und auswählen.</t>
        </r>
      </text>
    </comment>
    <comment ref="L49" authorId="0">
      <text>
        <r>
          <rPr>
            <b/>
            <sz val="9"/>
            <rFont val="Tahoma"/>
            <family val="2"/>
          </rPr>
          <t>cliccare e scegliere.
anklicken und auswählen.</t>
        </r>
      </text>
    </comment>
    <comment ref="C20" authorId="0">
      <text>
        <r>
          <rPr>
            <b/>
            <sz val="9"/>
            <rFont val="Tahoma"/>
            <family val="2"/>
          </rPr>
          <t>cliccare e scegliere: A, B, C, D
anklicken und auswählen: A, B, C, D</t>
        </r>
      </text>
    </comment>
    <comment ref="G14" authorId="0">
      <text>
        <r>
          <rPr>
            <b/>
            <sz val="9"/>
            <rFont val="Tahoma"/>
            <family val="2"/>
          </rPr>
          <t>inserire la densità
Dichte eingeben</t>
        </r>
      </text>
    </comment>
    <comment ref="B14" authorId="0">
      <text>
        <r>
          <rPr>
            <b/>
            <sz val="9"/>
            <rFont val="Tahoma"/>
            <family val="2"/>
          </rPr>
          <t>inserire la superficie della zona
Fläche der Zone eingeben</t>
        </r>
      </text>
    </comment>
    <comment ref="E10" authorId="0">
      <text>
        <r>
          <rPr>
            <b/>
            <sz val="8"/>
            <rFont val="Tahoma"/>
            <family val="2"/>
          </rPr>
          <t>Nome e indirizzo della committenza
Name und Adresse der Auftraggeber</t>
        </r>
      </text>
    </comment>
    <comment ref="E7" authorId="0">
      <text>
        <r>
          <rPr>
            <b/>
            <sz val="8"/>
            <rFont val="Tahoma"/>
            <family val="2"/>
          </rPr>
          <t>Nome del progetto
Projekttitel eingeben</t>
        </r>
      </text>
    </comment>
    <comment ref="B64" authorId="0">
      <text>
        <r>
          <rPr>
            <b/>
            <sz val="9"/>
            <rFont val="Tahoma"/>
            <family val="2"/>
          </rPr>
          <t>cliccare e scegliere: 1 o 0
anklicken und auswählen: 1 oder 0</t>
        </r>
      </text>
    </comment>
    <comment ref="B94" authorId="0">
      <text>
        <r>
          <rPr>
            <b/>
            <sz val="9"/>
            <rFont val="Tahoma"/>
            <family val="2"/>
          </rPr>
          <t>cliccare e scegliere: 1 o 0
anklicken und auswählen: 1 oder 0</t>
        </r>
      </text>
    </comment>
  </commentList>
</comments>
</file>

<file path=xl/sharedStrings.xml><?xml version="1.0" encoding="utf-8"?>
<sst xmlns="http://schemas.openxmlformats.org/spreadsheetml/2006/main" count="277" uniqueCount="132">
  <si>
    <t>Importo complessivo / Gesamtbetrag:</t>
  </si>
  <si>
    <t>Riepilogo / Zusammenfassung</t>
  </si>
  <si>
    <t>Importo plastico / Betrag Modell:</t>
  </si>
  <si>
    <t>%</t>
  </si>
  <si>
    <t>Per i dintorni al di fuori della zona aumento fino al 50%     
Erhöhung für Umgebung ausserhalb der Zone bis zu 50% Zuschlag</t>
  </si>
  <si>
    <t>Per un plastico con andamento altimetrico del terreno aumento fino al 50%
Erhöhung für Modell mit Schichtenlinien (Gelände) bis zu 50% Zuschlag</t>
  </si>
  <si>
    <t>m²</t>
  </si>
  <si>
    <t>X</t>
  </si>
  <si>
    <t>€/m²</t>
  </si>
  <si>
    <t xml:space="preserve">Importo base per il plastico di inserimento / Grundbetrag für das Einsatzmodell    </t>
  </si>
  <si>
    <t xml:space="preserve"> Plastico/ Modell 1:500</t>
  </si>
  <si>
    <t>Plastico / Modell</t>
  </si>
  <si>
    <t>3.)</t>
  </si>
  <si>
    <t>Importo complessivo piano del verde / Gesamtbetrag Grünordnungsplan:</t>
  </si>
  <si>
    <t>Importo maggiorazioni piano del verde / Betrag Erhöhungen Grünordnungsplan:</t>
  </si>
  <si>
    <t>Per difficoltà dovute all'andamento altimetrico del terreno aumento fino al 50%     
Bei schwierigem Gelände bis zu 50% Zuschlag</t>
  </si>
  <si>
    <t>Maggiorazioni piano del verde / Erhöhungen Grünordnungsplan:</t>
  </si>
  <si>
    <t>2a.)</t>
  </si>
  <si>
    <t>Importo base pianificazione del verde/Betrag Basisvergütung Grünordnungsplanung:</t>
  </si>
  <si>
    <t>Spese per la pianificazione del verde / Spesen für die Grünordnungsplanung:</t>
  </si>
  <si>
    <t>Spesensatz laut Tabelle 10 (interpoliert)</t>
  </si>
  <si>
    <t>Fattore delle spese secondo tabella 10 (interpolato)</t>
  </si>
  <si>
    <t>Spese / Spesen</t>
  </si>
  <si>
    <t>Somma / Zwischensumme:</t>
  </si>
  <si>
    <t>=</t>
  </si>
  <si>
    <t>m³          X</t>
  </si>
  <si>
    <t xml:space="preserve">X </t>
  </si>
  <si>
    <t>€/m³</t>
  </si>
  <si>
    <t xml:space="preserve">Calcolo del compenso tramite la cubatura / Berechnung der Vergütung über die Kubatur  </t>
  </si>
  <si>
    <t>ha          X</t>
  </si>
  <si>
    <t>€/ha</t>
  </si>
  <si>
    <t xml:space="preserve">Calcolo del compenso tramite la superficie / Berechnung der Vergütung über die Fläche  </t>
  </si>
  <si>
    <t>Koeffizient interpoliert Tab. C</t>
  </si>
  <si>
    <t xml:space="preserve">     Kubaturfaktor Tab.D  </t>
  </si>
  <si>
    <t xml:space="preserve">Flächenfaktor Tab.D  </t>
  </si>
  <si>
    <t>Coefficiente interpolato tab. C</t>
  </si>
  <si>
    <t xml:space="preserve">  Aliquota cubatura tab.D  </t>
  </si>
  <si>
    <t xml:space="preserve">Aliquota superficie tab.D  </t>
  </si>
  <si>
    <t xml:space="preserve">Aliquote per il calcolo del compenso / Faktoren zu Berechnung der Vergütung      </t>
  </si>
  <si>
    <t>Pianificazione del verde/ Grünordnungsplanung</t>
  </si>
  <si>
    <t>Pianificazione del verde / Grünordnungsplanung</t>
  </si>
  <si>
    <t>2.)</t>
  </si>
  <si>
    <t>Importo complessivo PdA / Gesamtbetrag DFP:</t>
  </si>
  <si>
    <t>Importo maggiorazioni PdA / Betrag Erhöhungen DFP:</t>
  </si>
  <si>
    <r>
      <rPr>
        <b/>
        <sz val="10"/>
        <rFont val="Arial"/>
        <family val="2"/>
      </rPr>
      <t>c)</t>
    </r>
    <r>
      <rPr>
        <sz val="7.5"/>
        <rFont val="Arial"/>
        <family val="2"/>
      </rPr>
      <t xml:space="preserve">  Per la consegna del piano in formato digitale, aumento del 20%     
Für die Abgabe der Pläne in digitalem Format 20% Zuschlag</t>
    </r>
  </si>
  <si>
    <r>
      <rPr>
        <b/>
        <sz val="10"/>
        <rFont val="Arial"/>
        <family val="2"/>
      </rPr>
      <t>b)</t>
    </r>
    <r>
      <rPr>
        <sz val="7.5"/>
        <rFont val="Arial"/>
        <family val="2"/>
      </rPr>
      <t xml:space="preserve">   Per i piani comprendenti zone di ristrutturazione viaria ed edilizia, aumento fino al 50%   
Für Pläne die Umstrukturierungen von bestehenden Bauten und Straßen vorsehen bis zu 50%  Zuschlag</t>
    </r>
  </si>
  <si>
    <t>Schwieriges Gelände oder besonderen Bindungen (öffentliche Einrichtungen, Infrastrukturen die Vorrang haben gegenüber Hochbauten, unter Denkmalschutz gestellte Gebäude, Servitute usw.) 
bis zu 20% Zuschlag</t>
  </si>
  <si>
    <r>
      <rPr>
        <b/>
        <sz val="10"/>
        <rFont val="Arial"/>
        <family val="2"/>
      </rPr>
      <t>a)</t>
    </r>
    <r>
      <rPr>
        <sz val="7.5"/>
        <rFont val="Arial"/>
        <family val="2"/>
      </rPr>
      <t xml:space="preserve">  Per difficoltà  dovute all'andamento altimetrico del terreno o alla presenza di elementi particolarmente vincolanti (attrezzature collettive, infrastrutture prevalenti rispetto all'edilizia, edifici sotto tutela, servitù ecc.), aumento fino al 20%</t>
    </r>
  </si>
  <si>
    <t>Maggiorazioni piano di attuazione / Erhöhungen Durchführungsplan</t>
  </si>
  <si>
    <t>1a.)</t>
  </si>
  <si>
    <t>Importo del compenso base PdA / Betrag Basisvergütung DFP:</t>
  </si>
  <si>
    <t>Spese per prestazioni  urbanistiche / Spesen für urbanistische Leistungen:</t>
  </si>
  <si>
    <t xml:space="preserve">Calcolo del compenso tramite la cubatura / Berechnung der Vergütung über die Kubatur      </t>
  </si>
  <si>
    <t xml:space="preserve">Calcolo del compenso tramite la superficie / Berechnung der Vergütung über die Fläche     </t>
  </si>
  <si>
    <t xml:space="preserve">Interpolierter Koeffizient Tab. A </t>
  </si>
  <si>
    <t xml:space="preserve">     Kubaturfaktor Tab.1  </t>
  </si>
  <si>
    <t xml:space="preserve">Flächenfaktor Tab.1  </t>
  </si>
  <si>
    <t>Coefficiente interpolato tab. A</t>
  </si>
  <si>
    <t xml:space="preserve">  Aliquota cubatura tab.1  </t>
  </si>
  <si>
    <t xml:space="preserve">Aliquota superficie tab.1  </t>
  </si>
  <si>
    <t>Aliquote per il calcolo del compenso / Faktoren zu Berechnung der Vergütung</t>
  </si>
  <si>
    <t>Compenso base piano di attuazione / Basisvergütung Durchführungsplan</t>
  </si>
  <si>
    <t>1.)</t>
  </si>
  <si>
    <t>Data - Datum</t>
  </si>
  <si>
    <t>C</t>
  </si>
  <si>
    <t>Tipo di Zona - Art der Zone</t>
  </si>
  <si>
    <t>Kubatur</t>
  </si>
  <si>
    <t>Baudichte</t>
  </si>
  <si>
    <t>Fläche der Zone</t>
  </si>
  <si>
    <t>Cubatura</t>
  </si>
  <si>
    <t>Densità</t>
  </si>
  <si>
    <t>Superficie della zona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</si>
  <si>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Gli importi base di questa tabella vengono adeguati ogni 3 anni sec. l'art. 3 del capitolato prestazionale della DGP n. 1308 dell'11/11/2014 e la tabella viene pubblicata dall'Ordine degli Architetti PPC.
</t>
    </r>
    <r>
      <rPr>
        <b/>
        <sz val="10"/>
        <rFont val="Arial"/>
        <family val="2"/>
      </rPr>
      <t>Achtung:</t>
    </r>
    <r>
      <rPr>
        <sz val="10"/>
        <rFont val="Arial"/>
        <family val="2"/>
      </rPr>
      <t xml:space="preserve"> Die Basiswerte dieser Berechnungstabelle werden laut Art. 3 der Vertragsbedingungen des BLR Nr. 1308 vom 11.11.2014 alle 3 Jahre angepasst und die Tabelle von der Kammer der Architekten RLD neu herausgegeben.</t>
    </r>
  </si>
  <si>
    <t>Werte eingeben</t>
  </si>
  <si>
    <t>Auftraggeber</t>
  </si>
  <si>
    <t>inserire valori</t>
  </si>
  <si>
    <t>Nome del committente - Name Auftraggeber</t>
  </si>
  <si>
    <t>Committente</t>
  </si>
  <si>
    <t>scegliere "1"= SI; "0"=NO</t>
  </si>
  <si>
    <t>Optionen auswählen</t>
  </si>
  <si>
    <t>Projekttitel</t>
  </si>
  <si>
    <t>Auswählen"1"= JA; "0"=NEIN</t>
  </si>
  <si>
    <t>scegliere le opzioni</t>
  </si>
  <si>
    <t>Nome del progetto - Projekttitel</t>
  </si>
  <si>
    <t>Nome del progetto</t>
  </si>
  <si>
    <t>Legende:</t>
  </si>
  <si>
    <t>Diese Tabelle wurde auf Grundlage des Beschlusses der Landesregierung der Autonomen Provinz Bozen  Nr. 1308 vom 11.11.2014 erarbeitet.</t>
  </si>
  <si>
    <t>Legenda:</t>
  </si>
  <si>
    <t>Questa tabella è stata elaborata sulla base della delibera della Giunta provinciale della Provincia Autonoma di Bolzano n. 1308 dell'11.11.2014.</t>
  </si>
  <si>
    <t>Versione 1.0
nov. 2014 - 2017
Version 1.0
Nov. 2014 - 2017</t>
  </si>
  <si>
    <r>
      <t>Compenso professionale per 
l'elaborazione di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piani di attuazione</t>
    </r>
    <r>
      <rPr>
        <b/>
        <sz val="10"/>
        <rFont val="Arial"/>
        <family val="2"/>
      </rPr>
      <t xml:space="preserve">
Vergütung für freiberufliche Leistungen zur Erstellung von </t>
    </r>
    <r>
      <rPr>
        <b/>
        <u val="single"/>
        <sz val="12"/>
        <rFont val="Arial"/>
        <family val="2"/>
      </rPr>
      <t>Durchführungsplänen</t>
    </r>
  </si>
  <si>
    <t>D</t>
  </si>
  <si>
    <t>B</t>
  </si>
  <si>
    <t>A</t>
  </si>
  <si>
    <t>Kubaturfaktor</t>
  </si>
  <si>
    <t>Flächenfaktor</t>
  </si>
  <si>
    <t>Zonen</t>
  </si>
  <si>
    <t xml:space="preserve">     Aliquota cubatura</t>
  </si>
  <si>
    <t>Aliquota superficie</t>
  </si>
  <si>
    <t>Zone</t>
  </si>
  <si>
    <t>Tab 2: Progettazione del verde - Grünordnungsplanung</t>
  </si>
  <si>
    <t>superficie fino a</t>
  </si>
  <si>
    <t>Flächen bis</t>
  </si>
  <si>
    <t>Spese pari a</t>
  </si>
  <si>
    <t>Spesenaufschlag</t>
  </si>
  <si>
    <t>Onorari fino a</t>
  </si>
  <si>
    <t>Honorare bis</t>
  </si>
  <si>
    <t>Interpoliert</t>
  </si>
  <si>
    <t xml:space="preserve">
Koeffizient</t>
  </si>
  <si>
    <t xml:space="preserve">
Flächen</t>
  </si>
  <si>
    <t>Coefficiente</t>
  </si>
  <si>
    <t>Superficie</t>
  </si>
  <si>
    <t>Tab C: Progettazione del verde - Grünordnungsplanung</t>
  </si>
  <si>
    <t xml:space="preserve">         Kubaturfaktor</t>
  </si>
  <si>
    <t xml:space="preserve">                Aliquota cubatura</t>
  </si>
  <si>
    <t>Tab 10: Spese per prestazioni  urbanistiche - Spesen für urbanistische Leistungen</t>
  </si>
  <si>
    <t>Tab. 1: Piano di attuazione - Durchführungsplan</t>
  </si>
  <si>
    <t>novembre 2014 - novembre 2017 / November 2014 - November 2017</t>
  </si>
  <si>
    <t>Zona per insediamenti produttivi D</t>
  </si>
  <si>
    <t>Gewerbegebiet D</t>
  </si>
  <si>
    <t>Zona residenziale C - Zona di espansione</t>
  </si>
  <si>
    <t>Wohnbauzone C - Erweiterungszone</t>
  </si>
  <si>
    <t>Zona residenziale B - Zona di completamento</t>
  </si>
  <si>
    <t>Wohnbauzone B - Auffüllzone</t>
  </si>
  <si>
    <t>Zona residenziale A - Centro storico</t>
  </si>
  <si>
    <t>Wohnbauzone A - Historischer Ortskern</t>
  </si>
  <si>
    <t>Zone - Zonen</t>
  </si>
  <si>
    <t>Coefficiente
Koeffizient</t>
  </si>
  <si>
    <t>Suchhilfe</t>
  </si>
  <si>
    <t>Superficie
Flächen</t>
  </si>
  <si>
    <t>Tab. 3: Denominazione delle zone / Bezeichnungen der Zonen</t>
  </si>
  <si>
    <t>Tab. B: Piano di attuazione - Durchführungsplan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</si>
</sst>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\ #,##0.00&quot; %&quot;;\-\ #,##0.00&quot; %&quot;"/>
    <numFmt numFmtId="166" formatCode="0.0000"/>
    <numFmt numFmtId="167" formatCode="#,##0_ ;\-#,##0\ "/>
    <numFmt numFmtId="168" formatCode="#,##0.00_ ;\-#,##0.00\ "/>
    <numFmt numFmtId="169" formatCode="#,##0.000"/>
    <numFmt numFmtId="170" formatCode="0.000"/>
    <numFmt numFmtId="171" formatCode="0.0000000000"/>
    <numFmt numFmtId="172" formatCode="\ #,##0&quot; m³&quot;;\-\ #,##0&quot; m³&quot;"/>
    <numFmt numFmtId="173" formatCode="\ #,##0.0&quot; m³/m²&quot;;\-\ #,##0.0&quot; m³/m²&quot;"/>
    <numFmt numFmtId="174" formatCode="\ #,##0&quot; m²&quot;;\-\ #,##0&quot; m²&quot;"/>
    <numFmt numFmtId="175" formatCode="_-* #,##0\ _D_M_-;\-* #,##0\ _D_M_-;_-* &quot;-&quot;\ _D_M_-;_-@_-"/>
    <numFmt numFmtId="176" formatCode="_-[$€-2]\ * #,##0.00_-;\-[$€-2]\ * #,##0.00_-;_-[$€-2]\ * &quot;-&quot;??_-"/>
    <numFmt numFmtId="177" formatCode="0.0"/>
    <numFmt numFmtId="178" formatCode="&quot;€&quot;\ 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u val="single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/>
      <top style="hair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2">
    <xf numFmtId="0" fontId="0" fillId="0" borderId="0" xfId="0" applyFont="1" applyAlignment="1">
      <alignment/>
    </xf>
    <xf numFmtId="0" fontId="2" fillId="0" borderId="0" xfId="53" applyProtection="1">
      <alignment/>
      <protection/>
    </xf>
    <xf numFmtId="0" fontId="55" fillId="0" borderId="0" xfId="53" applyFont="1" applyFill="1" applyProtection="1">
      <alignment/>
      <protection/>
    </xf>
    <xf numFmtId="164" fontId="3" fillId="33" borderId="10" xfId="53" applyNumberFormat="1" applyFont="1" applyFill="1" applyBorder="1" applyProtection="1">
      <alignment/>
      <protection/>
    </xf>
    <xf numFmtId="0" fontId="3" fillId="33" borderId="11" xfId="53" applyFont="1" applyFill="1" applyBorder="1" applyProtection="1">
      <alignment/>
      <protection/>
    </xf>
    <xf numFmtId="0" fontId="3" fillId="33" borderId="12" xfId="53" applyFont="1" applyFill="1" applyBorder="1" applyProtection="1">
      <alignment/>
      <protection/>
    </xf>
    <xf numFmtId="0" fontId="4" fillId="33" borderId="13" xfId="53" applyFont="1" applyFill="1" applyBorder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14" xfId="53" applyFont="1" applyFill="1" applyBorder="1" applyProtection="1">
      <alignment/>
      <protection/>
    </xf>
    <xf numFmtId="164" fontId="2" fillId="0" borderId="15" xfId="53" applyNumberFormat="1" applyBorder="1" applyProtection="1">
      <alignment/>
      <protection/>
    </xf>
    <xf numFmtId="0" fontId="2" fillId="0" borderId="16" xfId="53" applyBorder="1" applyProtection="1">
      <alignment/>
      <protection/>
    </xf>
    <xf numFmtId="4" fontId="2" fillId="0" borderId="17" xfId="53" applyNumberFormat="1" applyBorder="1" applyProtection="1">
      <alignment/>
      <protection/>
    </xf>
    <xf numFmtId="0" fontId="2" fillId="0" borderId="13" xfId="53" applyBorder="1" applyProtection="1">
      <alignment/>
      <protection/>
    </xf>
    <xf numFmtId="0" fontId="2" fillId="0" borderId="0" xfId="53" applyBorder="1" applyProtection="1">
      <alignment/>
      <protection/>
    </xf>
    <xf numFmtId="0" fontId="2" fillId="0" borderId="14" xfId="53" applyBorder="1" applyProtection="1">
      <alignment/>
      <protection/>
    </xf>
    <xf numFmtId="164" fontId="5" fillId="0" borderId="18" xfId="53" applyNumberFormat="1" applyFont="1" applyBorder="1" applyProtection="1">
      <alignment/>
      <protection/>
    </xf>
    <xf numFmtId="0" fontId="2" fillId="0" borderId="19" xfId="53" applyBorder="1" applyProtection="1">
      <alignment/>
      <protection/>
    </xf>
    <xf numFmtId="0" fontId="2" fillId="0" borderId="20" xfId="53" applyBorder="1" applyProtection="1">
      <alignment/>
      <protection/>
    </xf>
    <xf numFmtId="164" fontId="5" fillId="0" borderId="21" xfId="53" applyNumberFormat="1" applyFont="1" applyBorder="1" applyProtection="1">
      <alignment/>
      <protection/>
    </xf>
    <xf numFmtId="0" fontId="2" fillId="0" borderId="22" xfId="53" applyBorder="1" applyProtection="1">
      <alignment/>
      <protection/>
    </xf>
    <xf numFmtId="0" fontId="6" fillId="0" borderId="23" xfId="53" applyFont="1" applyBorder="1" applyProtection="1">
      <alignment/>
      <protection/>
    </xf>
    <xf numFmtId="164" fontId="5" fillId="0" borderId="0" xfId="53" applyNumberFormat="1" applyFont="1" applyProtection="1">
      <alignment/>
      <protection/>
    </xf>
    <xf numFmtId="0" fontId="2" fillId="0" borderId="0" xfId="53" applyFill="1" applyAlignment="1" applyProtection="1">
      <alignment vertical="center"/>
      <protection/>
    </xf>
    <xf numFmtId="164" fontId="2" fillId="0" borderId="0" xfId="53" applyNumberFormat="1" applyFill="1" applyAlignment="1" applyProtection="1">
      <alignment vertical="center"/>
      <protection/>
    </xf>
    <xf numFmtId="0" fontId="2" fillId="0" borderId="0" xfId="53" applyFill="1" applyBorder="1" applyAlignment="1" applyProtection="1">
      <alignment vertical="center"/>
      <protection/>
    </xf>
    <xf numFmtId="164" fontId="6" fillId="0" borderId="0" xfId="53" applyNumberFormat="1" applyFont="1" applyFill="1" applyBorder="1" applyAlignment="1" applyProtection="1">
      <alignment horizontal="right" vertical="center"/>
      <protection/>
    </xf>
    <xf numFmtId="164" fontId="6" fillId="0" borderId="0" xfId="53" applyNumberFormat="1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 vertical="center"/>
      <protection/>
    </xf>
    <xf numFmtId="165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9" fontId="2" fillId="0" borderId="0" xfId="53" applyNumberForma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center"/>
      <protection/>
    </xf>
    <xf numFmtId="164" fontId="2" fillId="0" borderId="0" xfId="53" applyNumberFormat="1" applyFill="1" applyBorder="1" applyAlignment="1" applyProtection="1">
      <alignment horizontal="center" vertical="center"/>
      <protection/>
    </xf>
    <xf numFmtId="164" fontId="6" fillId="0" borderId="0" xfId="53" applyNumberFormat="1" applyFont="1" applyFill="1" applyBorder="1" applyAlignment="1" applyProtection="1">
      <alignment horizontal="left" vertical="center"/>
      <protection/>
    </xf>
    <xf numFmtId="0" fontId="55" fillId="0" borderId="0" xfId="53" applyFont="1" applyFill="1" applyAlignment="1" applyProtection="1">
      <alignment vertical="center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Border="1" applyProtection="1">
      <alignment/>
      <protection/>
    </xf>
    <xf numFmtId="164" fontId="6" fillId="33" borderId="24" xfId="53" applyNumberFormat="1" applyFont="1" applyFill="1" applyBorder="1" applyAlignment="1" applyProtection="1">
      <alignment horizontal="right"/>
      <protection/>
    </xf>
    <xf numFmtId="164" fontId="6" fillId="33" borderId="25" xfId="53" applyNumberFormat="1" applyFont="1" applyFill="1" applyBorder="1" applyAlignment="1" applyProtection="1">
      <alignment/>
      <protection/>
    </xf>
    <xf numFmtId="2" fontId="6" fillId="33" borderId="25" xfId="53" applyNumberFormat="1" applyFont="1" applyFill="1" applyBorder="1" applyAlignment="1" applyProtection="1">
      <alignment horizontal="center"/>
      <protection/>
    </xf>
    <xf numFmtId="0" fontId="6" fillId="33" borderId="25" xfId="53" applyFont="1" applyFill="1" applyBorder="1" applyAlignment="1" applyProtection="1">
      <alignment/>
      <protection/>
    </xf>
    <xf numFmtId="165" fontId="6" fillId="33" borderId="25" xfId="53" applyNumberFormat="1" applyFont="1" applyFill="1" applyBorder="1" applyAlignment="1" applyProtection="1">
      <alignment horizontal="center"/>
      <protection/>
    </xf>
    <xf numFmtId="164" fontId="6" fillId="33" borderId="25" xfId="53" applyNumberFormat="1" applyFont="1" applyFill="1" applyBorder="1" applyAlignment="1" applyProtection="1">
      <alignment horizontal="left"/>
      <protection/>
    </xf>
    <xf numFmtId="166" fontId="6" fillId="33" borderId="25" xfId="53" applyNumberFormat="1" applyFont="1" applyFill="1" applyBorder="1" applyAlignment="1" applyProtection="1">
      <alignment/>
      <protection/>
    </xf>
    <xf numFmtId="4" fontId="6" fillId="33" borderId="25" xfId="53" applyNumberFormat="1" applyFont="1" applyFill="1" applyBorder="1" applyAlignment="1" applyProtection="1">
      <alignment horizontal="right"/>
      <protection/>
    </xf>
    <xf numFmtId="4" fontId="6" fillId="33" borderId="26" xfId="53" applyNumberFormat="1" applyFont="1" applyFill="1" applyBorder="1" applyAlignment="1" applyProtection="1">
      <alignment horizontal="left"/>
      <protection/>
    </xf>
    <xf numFmtId="164" fontId="2" fillId="0" borderId="13" xfId="53" applyNumberFormat="1" applyFont="1" applyFill="1" applyBorder="1" applyAlignment="1" applyProtection="1">
      <alignment horizontal="right" vertical="center"/>
      <protection hidden="1"/>
    </xf>
    <xf numFmtId="14" fontId="2" fillId="0" borderId="0" xfId="53" applyNumberFormat="1" applyFont="1" applyFill="1" applyBorder="1" applyAlignment="1" applyProtection="1">
      <alignment horizontal="center" vertical="center"/>
      <protection/>
    </xf>
    <xf numFmtId="1" fontId="2" fillId="34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ill="1" applyProtection="1">
      <alignment/>
      <protection/>
    </xf>
    <xf numFmtId="0" fontId="2" fillId="0" borderId="0" xfId="53" applyFill="1" applyBorder="1" applyProtection="1">
      <alignment/>
      <protection/>
    </xf>
    <xf numFmtId="164" fontId="2" fillId="0" borderId="13" xfId="53" applyNumberFormat="1" applyFont="1" applyFill="1" applyBorder="1" applyAlignment="1" applyProtection="1">
      <alignment horizontal="right" vertical="center"/>
      <protection/>
    </xf>
    <xf numFmtId="0" fontId="8" fillId="0" borderId="0" xfId="53" applyFont="1" applyBorder="1" applyAlignment="1" applyProtection="1">
      <alignment vertical="center"/>
      <protection/>
    </xf>
    <xf numFmtId="1" fontId="2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8" fillId="0" borderId="14" xfId="53" applyFont="1" applyBorder="1" applyAlignment="1" applyProtection="1">
      <alignment vertical="center"/>
      <protection/>
    </xf>
    <xf numFmtId="0" fontId="2" fillId="0" borderId="27" xfId="53" applyFont="1" applyBorder="1" applyAlignment="1" applyProtection="1">
      <alignment horizontal="right"/>
      <protection/>
    </xf>
    <xf numFmtId="0" fontId="8" fillId="0" borderId="28" xfId="53" applyFont="1" applyBorder="1" applyAlignment="1" applyProtection="1">
      <alignment vertical="center"/>
      <protection/>
    </xf>
    <xf numFmtId="0" fontId="8" fillId="0" borderId="29" xfId="53" applyFont="1" applyBorder="1" applyAlignment="1" applyProtection="1">
      <alignment vertical="center"/>
      <protection/>
    </xf>
    <xf numFmtId="164" fontId="2" fillId="0" borderId="0" xfId="53" applyNumberFormat="1" applyFont="1" applyFill="1" applyProtection="1">
      <alignment/>
      <protection/>
    </xf>
    <xf numFmtId="164" fontId="2" fillId="0" borderId="30" xfId="53" applyNumberFormat="1" applyFont="1" applyFill="1" applyBorder="1" applyAlignment="1" applyProtection="1">
      <alignment horizontal="right" vertical="center"/>
      <protection/>
    </xf>
    <xf numFmtId="0" fontId="8" fillId="0" borderId="31" xfId="53" applyFont="1" applyBorder="1" applyAlignment="1" applyProtection="1">
      <alignment vertical="center"/>
      <protection/>
    </xf>
    <xf numFmtId="14" fontId="2" fillId="0" borderId="31" xfId="53" applyNumberFormat="1" applyFont="1" applyFill="1" applyBorder="1" applyAlignment="1" applyProtection="1">
      <alignment horizontal="center" vertical="center"/>
      <protection/>
    </xf>
    <xf numFmtId="1" fontId="2" fillId="0" borderId="31" xfId="53" applyNumberFormat="1" applyFont="1" applyFill="1" applyBorder="1" applyAlignment="1" applyProtection="1">
      <alignment horizontal="center" vertical="center"/>
      <protection/>
    </xf>
    <xf numFmtId="0" fontId="8" fillId="0" borderId="31" xfId="53" applyFont="1" applyFill="1" applyBorder="1" applyAlignment="1" applyProtection="1">
      <alignment vertical="center"/>
      <protection/>
    </xf>
    <xf numFmtId="0" fontId="5" fillId="0" borderId="31" xfId="53" applyFont="1" applyFill="1" applyBorder="1" applyAlignment="1" applyProtection="1">
      <alignment vertical="center"/>
      <protection/>
    </xf>
    <xf numFmtId="0" fontId="8" fillId="0" borderId="32" xfId="53" applyFont="1" applyBorder="1" applyAlignment="1" applyProtection="1">
      <alignment vertical="center"/>
      <protection/>
    </xf>
    <xf numFmtId="164" fontId="2" fillId="0" borderId="0" xfId="53" applyNumberFormat="1" applyFont="1" applyFill="1" applyBorder="1" applyAlignment="1" applyProtection="1">
      <alignment horizontal="left" vertical="center"/>
      <protection/>
    </xf>
    <xf numFmtId="167" fontId="2" fillId="0" borderId="0" xfId="53" applyNumberFormat="1" applyFont="1" applyFill="1" applyBorder="1" applyAlignment="1" applyProtection="1">
      <alignment horizontal="right" vertical="center"/>
      <protection/>
    </xf>
    <xf numFmtId="164" fontId="8" fillId="0" borderId="0" xfId="53" applyNumberFormat="1" applyFont="1" applyBorder="1" applyAlignment="1" applyProtection="1">
      <alignment horizontal="left" vertical="center"/>
      <protection/>
    </xf>
    <xf numFmtId="2" fontId="2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7" fillId="0" borderId="14" xfId="53" applyFont="1" applyBorder="1" applyAlignment="1" applyProtection="1">
      <alignment vertical="center"/>
      <protection/>
    </xf>
    <xf numFmtId="0" fontId="2" fillId="0" borderId="13" xfId="53" applyBorder="1" applyAlignment="1" applyProtection="1">
      <alignment horizontal="right"/>
      <protection/>
    </xf>
    <xf numFmtId="0" fontId="6" fillId="0" borderId="0" xfId="53" applyFont="1" applyBorder="1" applyAlignment="1" applyProtection="1">
      <alignment vertical="center"/>
      <protection/>
    </xf>
    <xf numFmtId="0" fontId="56" fillId="0" borderId="0" xfId="53" applyFont="1" applyFill="1" applyProtection="1">
      <alignment/>
      <protection/>
    </xf>
    <xf numFmtId="0" fontId="2" fillId="0" borderId="33" xfId="53" applyFill="1" applyBorder="1" applyAlignment="1" applyProtection="1">
      <alignment horizontal="right" vertical="top"/>
      <protection/>
    </xf>
    <xf numFmtId="0" fontId="2" fillId="0" borderId="34" xfId="53" applyFill="1" applyBorder="1" applyProtection="1">
      <alignment/>
      <protection/>
    </xf>
    <xf numFmtId="14" fontId="2" fillId="0" borderId="34" xfId="53" applyNumberFormat="1" applyFill="1" applyBorder="1" applyAlignment="1" applyProtection="1">
      <alignment horizontal="center" vertical="top"/>
      <protection/>
    </xf>
    <xf numFmtId="164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5" xfId="53" applyFont="1" applyFill="1" applyBorder="1" applyProtection="1">
      <alignment/>
      <protection/>
    </xf>
    <xf numFmtId="0" fontId="6" fillId="0" borderId="34" xfId="53" applyFont="1" applyFill="1" applyBorder="1" applyProtection="1">
      <alignment/>
      <protection/>
    </xf>
    <xf numFmtId="0" fontId="2" fillId="0" borderId="0" xfId="53" applyFill="1" applyAlignment="1" applyProtection="1">
      <alignment/>
      <protection/>
    </xf>
    <xf numFmtId="0" fontId="2" fillId="0" borderId="0" xfId="53" applyFont="1" applyFill="1" applyAlignment="1" applyProtection="1">
      <alignment/>
      <protection/>
    </xf>
    <xf numFmtId="4" fontId="2" fillId="0" borderId="0" xfId="53" applyNumberFormat="1" applyFont="1" applyFill="1" applyAlignment="1" applyProtection="1">
      <alignment/>
      <protection/>
    </xf>
    <xf numFmtId="0" fontId="2" fillId="0" borderId="0" xfId="53" applyFill="1" applyBorder="1" applyAlignment="1" applyProtection="1">
      <alignment/>
      <protection/>
    </xf>
    <xf numFmtId="164" fontId="6" fillId="33" borderId="21" xfId="53" applyNumberFormat="1" applyFont="1" applyFill="1" applyBorder="1" applyAlignment="1" applyProtection="1">
      <alignment horizontal="right"/>
      <protection hidden="1"/>
    </xf>
    <xf numFmtId="164" fontId="6" fillId="33" borderId="22" xfId="53" applyNumberFormat="1" applyFont="1" applyFill="1" applyBorder="1" applyAlignment="1" applyProtection="1">
      <alignment/>
      <protection/>
    </xf>
    <xf numFmtId="0" fontId="2" fillId="33" borderId="22" xfId="53" applyFill="1" applyBorder="1" applyAlignment="1" applyProtection="1">
      <alignment/>
      <protection/>
    </xf>
    <xf numFmtId="0" fontId="2" fillId="33" borderId="22" xfId="53" applyFont="1" applyFill="1" applyBorder="1" applyAlignment="1" applyProtection="1">
      <alignment/>
      <protection/>
    </xf>
    <xf numFmtId="165" fontId="2" fillId="33" borderId="22" xfId="53" applyNumberFormat="1" applyFont="1" applyFill="1" applyBorder="1" applyAlignment="1" applyProtection="1">
      <alignment horizontal="center"/>
      <protection/>
    </xf>
    <xf numFmtId="164" fontId="2" fillId="33" borderId="22" xfId="53" applyNumberFormat="1" applyFont="1" applyFill="1" applyBorder="1" applyAlignment="1" applyProtection="1">
      <alignment horizontal="left"/>
      <protection/>
    </xf>
    <xf numFmtId="3" fontId="2" fillId="33" borderId="22" xfId="53" applyNumberFormat="1" applyFill="1" applyBorder="1" applyAlignment="1" applyProtection="1">
      <alignment/>
      <protection/>
    </xf>
    <xf numFmtId="164" fontId="2" fillId="33" borderId="22" xfId="53" applyNumberFormat="1" applyFill="1" applyBorder="1" applyAlignment="1" applyProtection="1">
      <alignment/>
      <protection/>
    </xf>
    <xf numFmtId="4" fontId="2" fillId="33" borderId="22" xfId="53" applyNumberFormat="1" applyFont="1" applyFill="1" applyBorder="1" applyAlignment="1" applyProtection="1">
      <alignment horizontal="right"/>
      <protection/>
    </xf>
    <xf numFmtId="4" fontId="6" fillId="33" borderId="23" xfId="53" applyNumberFormat="1" applyFont="1" applyFill="1" applyBorder="1" applyAlignment="1" applyProtection="1">
      <alignment horizontal="left"/>
      <protection/>
    </xf>
    <xf numFmtId="0" fontId="55" fillId="0" borderId="0" xfId="53" applyFont="1" applyFill="1" applyAlignment="1" applyProtection="1">
      <alignment/>
      <protection/>
    </xf>
    <xf numFmtId="164" fontId="6" fillId="0" borderId="13" xfId="53" applyNumberFormat="1" applyFont="1" applyFill="1" applyBorder="1" applyAlignment="1" applyProtection="1">
      <alignment horizontal="right" vertical="top"/>
      <protection/>
    </xf>
    <xf numFmtId="164" fontId="6" fillId="0" borderId="0" xfId="53" applyNumberFormat="1" applyFont="1" applyFill="1" applyBorder="1" applyAlignment="1" applyProtection="1">
      <alignment/>
      <protection/>
    </xf>
    <xf numFmtId="3" fontId="2" fillId="0" borderId="0" xfId="53" applyNumberFormat="1" applyFill="1" applyBorder="1" applyProtection="1">
      <alignment/>
      <protection/>
    </xf>
    <xf numFmtId="164" fontId="2" fillId="0" borderId="0" xfId="53" applyNumberFormat="1" applyFill="1" applyBorder="1" applyProtection="1">
      <alignment/>
      <protection/>
    </xf>
    <xf numFmtId="4" fontId="2" fillId="0" borderId="0" xfId="53" applyNumberFormat="1" applyFont="1" applyFill="1" applyBorder="1" applyAlignment="1" applyProtection="1">
      <alignment horizontal="right"/>
      <protection/>
    </xf>
    <xf numFmtId="4" fontId="6" fillId="0" borderId="14" xfId="53" applyNumberFormat="1" applyFont="1" applyFill="1" applyBorder="1" applyAlignment="1" applyProtection="1">
      <alignment horizontal="left"/>
      <protection/>
    </xf>
    <xf numFmtId="0" fontId="2" fillId="0" borderId="0" xfId="53" applyBorder="1" applyAlignment="1" applyProtection="1">
      <alignment/>
      <protection/>
    </xf>
    <xf numFmtId="164" fontId="6" fillId="33" borderId="21" xfId="53" applyNumberFormat="1" applyFont="1" applyFill="1" applyBorder="1" applyAlignment="1" applyProtection="1">
      <alignment horizontal="right"/>
      <protection/>
    </xf>
    <xf numFmtId="2" fontId="6" fillId="33" borderId="22" xfId="53" applyNumberFormat="1" applyFont="1" applyFill="1" applyBorder="1" applyAlignment="1" applyProtection="1">
      <alignment horizontal="center"/>
      <protection/>
    </xf>
    <xf numFmtId="0" fontId="6" fillId="33" borderId="22" xfId="53" applyFont="1" applyFill="1" applyBorder="1" applyAlignment="1" applyProtection="1">
      <alignment/>
      <protection/>
    </xf>
    <xf numFmtId="165" fontId="6" fillId="33" borderId="22" xfId="53" applyNumberFormat="1" applyFont="1" applyFill="1" applyBorder="1" applyAlignment="1" applyProtection="1">
      <alignment horizontal="center"/>
      <protection/>
    </xf>
    <xf numFmtId="164" fontId="6" fillId="33" borderId="22" xfId="53" applyNumberFormat="1" applyFont="1" applyFill="1" applyBorder="1" applyAlignment="1" applyProtection="1">
      <alignment horizontal="left"/>
      <protection/>
    </xf>
    <xf numFmtId="166" fontId="6" fillId="33" borderId="22" xfId="53" applyNumberFormat="1" applyFont="1" applyFill="1" applyBorder="1" applyAlignment="1" applyProtection="1">
      <alignment/>
      <protection/>
    </xf>
    <xf numFmtId="4" fontId="6" fillId="33" borderId="22" xfId="53" applyNumberFormat="1" applyFont="1" applyFill="1" applyBorder="1" applyAlignment="1" applyProtection="1">
      <alignment horizontal="right"/>
      <protection/>
    </xf>
    <xf numFmtId="164" fontId="6" fillId="0" borderId="13" xfId="53" applyNumberFormat="1" applyFont="1" applyFill="1" applyBorder="1" applyAlignment="1" applyProtection="1">
      <alignment horizontal="right"/>
      <protection/>
    </xf>
    <xf numFmtId="2" fontId="6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/>
      <protection/>
    </xf>
    <xf numFmtId="165" fontId="6" fillId="0" borderId="0" xfId="53" applyNumberFormat="1" applyFont="1" applyFill="1" applyBorder="1" applyAlignment="1" applyProtection="1">
      <alignment horizontal="center"/>
      <protection/>
    </xf>
    <xf numFmtId="164" fontId="6" fillId="0" borderId="0" xfId="53" applyNumberFormat="1" applyFont="1" applyFill="1" applyBorder="1" applyAlignment="1" applyProtection="1">
      <alignment horizontal="left"/>
      <protection/>
    </xf>
    <xf numFmtId="166" fontId="6" fillId="0" borderId="0" xfId="53" applyNumberFormat="1" applyFont="1" applyFill="1" applyBorder="1" applyAlignment="1" applyProtection="1">
      <alignment/>
      <protection/>
    </xf>
    <xf numFmtId="4" fontId="6" fillId="0" borderId="0" xfId="53" applyNumberFormat="1" applyFont="1" applyFill="1" applyBorder="1" applyAlignment="1" applyProtection="1">
      <alignment horizontal="right"/>
      <protection/>
    </xf>
    <xf numFmtId="0" fontId="2" fillId="0" borderId="13" xfId="53" applyFill="1" applyBorder="1" applyAlignment="1" applyProtection="1">
      <alignment horizontal="right" vertical="top"/>
      <protection/>
    </xf>
    <xf numFmtId="14" fontId="2" fillId="0" borderId="0" xfId="53" applyNumberFormat="1" applyFill="1" applyBorder="1" applyAlignment="1" applyProtection="1">
      <alignment horizontal="center" vertical="top"/>
      <protection/>
    </xf>
    <xf numFmtId="164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Protection="1">
      <alignment/>
      <protection/>
    </xf>
    <xf numFmtId="0" fontId="6" fillId="0" borderId="14" xfId="53" applyFont="1" applyFill="1" applyBorder="1" applyProtection="1">
      <alignment/>
      <protection/>
    </xf>
    <xf numFmtId="0" fontId="2" fillId="0" borderId="21" xfId="53" applyFill="1" applyBorder="1" applyAlignment="1" applyProtection="1">
      <alignment horizontal="right" vertical="top"/>
      <protection/>
    </xf>
    <xf numFmtId="14" fontId="2" fillId="0" borderId="22" xfId="53" applyNumberFormat="1" applyFill="1" applyBorder="1" applyAlignment="1" applyProtection="1">
      <alignment horizontal="center" vertical="top"/>
      <protection/>
    </xf>
    <xf numFmtId="0" fontId="2" fillId="0" borderId="22" xfId="53" applyFill="1" applyBorder="1" applyProtection="1">
      <alignment/>
      <protection/>
    </xf>
    <xf numFmtId="164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2" xfId="53" applyFont="1" applyFill="1" applyBorder="1" applyProtection="1">
      <alignment/>
      <protection/>
    </xf>
    <xf numFmtId="0" fontId="6" fillId="0" borderId="23" xfId="53" applyFont="1" applyFill="1" applyBorder="1" applyProtection="1">
      <alignment/>
      <protection/>
    </xf>
    <xf numFmtId="4" fontId="2" fillId="0" borderId="0" xfId="53" applyNumberFormat="1" applyFill="1" applyAlignment="1" applyProtection="1">
      <alignment/>
      <protection/>
    </xf>
    <xf numFmtId="0" fontId="2" fillId="0" borderId="0" xfId="53" applyFont="1" applyFill="1" applyBorder="1" applyAlignment="1" applyProtection="1">
      <alignment/>
      <protection/>
    </xf>
    <xf numFmtId="165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left"/>
      <protection/>
    </xf>
    <xf numFmtId="3" fontId="2" fillId="0" borderId="0" xfId="53" applyNumberFormat="1" applyFill="1" applyBorder="1" applyAlignment="1" applyProtection="1">
      <alignment/>
      <protection/>
    </xf>
    <xf numFmtId="164" fontId="2" fillId="0" borderId="0" xfId="53" applyNumberFormat="1" applyFill="1" applyBorder="1" applyAlignment="1" applyProtection="1">
      <alignment/>
      <protection/>
    </xf>
    <xf numFmtId="4" fontId="2" fillId="0" borderId="0" xfId="53" applyNumberFormat="1" applyFill="1" applyProtection="1">
      <alignment/>
      <protection/>
    </xf>
    <xf numFmtId="164" fontId="6" fillId="0" borderId="10" xfId="53" applyNumberFormat="1" applyFont="1" applyFill="1" applyBorder="1" applyAlignment="1" applyProtection="1">
      <alignment horizontal="right" vertical="top"/>
      <protection/>
    </xf>
    <xf numFmtId="164" fontId="6" fillId="0" borderId="11" xfId="53" applyNumberFormat="1" applyFont="1" applyFill="1" applyBorder="1" applyAlignment="1" applyProtection="1">
      <alignment/>
      <protection/>
    </xf>
    <xf numFmtId="0" fontId="2" fillId="0" borderId="11" xfId="53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165" fontId="2" fillId="0" borderId="11" xfId="53" applyNumberFormat="1" applyFont="1" applyFill="1" applyBorder="1" applyAlignment="1" applyProtection="1">
      <alignment horizontal="center" vertical="center"/>
      <protection/>
    </xf>
    <xf numFmtId="164" fontId="2" fillId="0" borderId="11" xfId="53" applyNumberFormat="1" applyFont="1" applyFill="1" applyBorder="1" applyAlignment="1" applyProtection="1">
      <alignment horizontal="left" vertical="center"/>
      <protection/>
    </xf>
    <xf numFmtId="3" fontId="2" fillId="0" borderId="11" xfId="53" applyNumberFormat="1" applyFill="1" applyBorder="1" applyProtection="1">
      <alignment/>
      <protection/>
    </xf>
    <xf numFmtId="164" fontId="2" fillId="0" borderId="11" xfId="53" applyNumberFormat="1" applyFill="1" applyBorder="1" applyProtection="1">
      <alignment/>
      <protection/>
    </xf>
    <xf numFmtId="4" fontId="2" fillId="0" borderId="11" xfId="53" applyNumberFormat="1" applyFont="1" applyFill="1" applyBorder="1" applyAlignment="1" applyProtection="1">
      <alignment horizontal="right"/>
      <protection/>
    </xf>
    <xf numFmtId="4" fontId="6" fillId="0" borderId="12" xfId="53" applyNumberFormat="1" applyFont="1" applyFill="1" applyBorder="1" applyAlignment="1" applyProtection="1">
      <alignment horizontal="left"/>
      <protection/>
    </xf>
    <xf numFmtId="164" fontId="6" fillId="0" borderId="36" xfId="53" applyNumberFormat="1" applyFont="1" applyFill="1" applyBorder="1" applyProtection="1">
      <alignment/>
      <protection hidden="1"/>
    </xf>
    <xf numFmtId="0" fontId="6" fillId="0" borderId="37" xfId="53" applyFont="1" applyFill="1" applyBorder="1" applyProtection="1">
      <alignment/>
      <protection/>
    </xf>
    <xf numFmtId="0" fontId="6" fillId="0" borderId="38" xfId="53" applyFont="1" applyFill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0" fontId="2" fillId="0" borderId="17" xfId="53" applyBorder="1" applyProtection="1">
      <alignment/>
      <protection/>
    </xf>
    <xf numFmtId="0" fontId="55" fillId="0" borderId="0" xfId="53" applyFont="1" applyProtection="1">
      <alignment/>
      <protection/>
    </xf>
    <xf numFmtId="0" fontId="9" fillId="0" borderId="14" xfId="53" applyFont="1" applyBorder="1" applyProtection="1">
      <alignment/>
      <protection/>
    </xf>
    <xf numFmtId="0" fontId="2" fillId="0" borderId="0" xfId="53" applyFont="1" applyProtection="1">
      <alignment/>
      <protection/>
    </xf>
    <xf numFmtId="0" fontId="5" fillId="0" borderId="13" xfId="53" applyFont="1" applyFill="1" applyBorder="1" applyAlignment="1" applyProtection="1">
      <alignment horizontal="center" vertical="top"/>
      <protection/>
    </xf>
    <xf numFmtId="165" fontId="55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14" xfId="53" applyFont="1" applyFill="1" applyBorder="1" applyProtection="1">
      <alignment/>
      <protection/>
    </xf>
    <xf numFmtId="164" fontId="6" fillId="0" borderId="36" xfId="53" applyNumberFormat="1" applyFont="1" applyFill="1" applyBorder="1" applyAlignment="1" applyProtection="1">
      <alignment horizontal="right"/>
      <protection/>
    </xf>
    <xf numFmtId="164" fontId="6" fillId="0" borderId="37" xfId="53" applyNumberFormat="1" applyFont="1" applyFill="1" applyBorder="1" applyAlignment="1" applyProtection="1">
      <alignment/>
      <protection/>
    </xf>
    <xf numFmtId="2" fontId="6" fillId="0" borderId="37" xfId="53" applyNumberFormat="1" applyFont="1" applyFill="1" applyBorder="1" applyAlignment="1" applyProtection="1">
      <alignment horizontal="center"/>
      <protection/>
    </xf>
    <xf numFmtId="0" fontId="6" fillId="0" borderId="37" xfId="53" applyFont="1" applyFill="1" applyBorder="1" applyAlignment="1" applyProtection="1">
      <alignment/>
      <protection/>
    </xf>
    <xf numFmtId="165" fontId="6" fillId="0" borderId="37" xfId="53" applyNumberFormat="1" applyFont="1" applyFill="1" applyBorder="1" applyAlignment="1" applyProtection="1">
      <alignment horizontal="center"/>
      <protection/>
    </xf>
    <xf numFmtId="164" fontId="6" fillId="0" borderId="37" xfId="53" applyNumberFormat="1" applyFont="1" applyFill="1" applyBorder="1" applyAlignment="1" applyProtection="1">
      <alignment horizontal="left"/>
      <protection/>
    </xf>
    <xf numFmtId="166" fontId="6" fillId="0" borderId="37" xfId="53" applyNumberFormat="1" applyFont="1" applyFill="1" applyBorder="1" applyAlignment="1" applyProtection="1">
      <alignment/>
      <protection/>
    </xf>
    <xf numFmtId="4" fontId="6" fillId="0" borderId="37" xfId="53" applyNumberFormat="1" applyFont="1" applyFill="1" applyBorder="1" applyAlignment="1" applyProtection="1">
      <alignment horizontal="right"/>
      <protection/>
    </xf>
    <xf numFmtId="4" fontId="6" fillId="0" borderId="38" xfId="53" applyNumberFormat="1" applyFont="1" applyFill="1" applyBorder="1" applyAlignment="1" applyProtection="1">
      <alignment horizontal="left"/>
      <protection/>
    </xf>
    <xf numFmtId="0" fontId="2" fillId="0" borderId="0" xfId="53" applyFont="1" applyFill="1" applyAlignment="1" applyProtection="1">
      <alignment vertical="center"/>
      <protection/>
    </xf>
    <xf numFmtId="164" fontId="2" fillId="0" borderId="13" xfId="53" applyNumberFormat="1" applyFill="1" applyBorder="1" applyAlignment="1" applyProtection="1">
      <alignment horizontal="right" vertical="center"/>
      <protection hidden="1"/>
    </xf>
    <xf numFmtId="164" fontId="2" fillId="0" borderId="0" xfId="53" applyNumberFormat="1" applyFont="1" applyFill="1" applyBorder="1" applyAlignment="1" applyProtection="1">
      <alignment vertical="center"/>
      <protection/>
    </xf>
    <xf numFmtId="3" fontId="2" fillId="0" borderId="0" xfId="53" applyNumberFormat="1" applyFill="1" applyBorder="1" applyAlignment="1" applyProtection="1">
      <alignment vertical="center"/>
      <protection/>
    </xf>
    <xf numFmtId="0" fontId="2" fillId="0" borderId="27" xfId="53" applyBorder="1" applyAlignment="1" applyProtection="1">
      <alignment horizontal="right"/>
      <protection/>
    </xf>
    <xf numFmtId="0" fontId="2" fillId="0" borderId="0" xfId="53" applyBorder="1" applyAlignment="1" applyProtection="1">
      <alignment vertical="center"/>
      <protection/>
    </xf>
    <xf numFmtId="166" fontId="2" fillId="0" borderId="0" xfId="53" applyNumberFormat="1" applyFill="1" applyBorder="1" applyAlignment="1" applyProtection="1">
      <alignment vertical="center"/>
      <protection/>
    </xf>
    <xf numFmtId="0" fontId="2" fillId="0" borderId="39" xfId="53" applyFill="1" applyBorder="1" applyAlignment="1" applyProtection="1">
      <alignment horizontal="right" vertical="top"/>
      <protection/>
    </xf>
    <xf numFmtId="14" fontId="2" fillId="0" borderId="40" xfId="53" applyNumberFormat="1" applyFill="1" applyBorder="1" applyAlignment="1" applyProtection="1">
      <alignment horizontal="center" vertical="top"/>
      <protection/>
    </xf>
    <xf numFmtId="0" fontId="2" fillId="0" borderId="40" xfId="53" applyFill="1" applyBorder="1" applyProtection="1">
      <alignment/>
      <protection/>
    </xf>
    <xf numFmtId="164" fontId="6" fillId="0" borderId="40" xfId="53" applyNumberFormat="1" applyFont="1" applyFill="1" applyBorder="1" applyAlignment="1" applyProtection="1">
      <alignment horizontal="center" vertical="center"/>
      <protection/>
    </xf>
    <xf numFmtId="0" fontId="8" fillId="0" borderId="41" xfId="53" applyFont="1" applyFill="1" applyBorder="1" applyProtection="1">
      <alignment/>
      <protection/>
    </xf>
    <xf numFmtId="2" fontId="2" fillId="0" borderId="13" xfId="53" applyNumberFormat="1" applyFill="1" applyBorder="1" applyAlignment="1" applyProtection="1">
      <alignment horizontal="center" vertical="center"/>
      <protection hidden="1"/>
    </xf>
    <xf numFmtId="14" fontId="2" fillId="0" borderId="0" xfId="53" applyNumberFormat="1" applyFill="1" applyBorder="1" applyAlignment="1" applyProtection="1">
      <alignment horizontal="center" vertical="center"/>
      <protection/>
    </xf>
    <xf numFmtId="170" fontId="2" fillId="0" borderId="0" xfId="53" applyNumberFormat="1" applyFill="1" applyBorder="1" applyAlignment="1" applyProtection="1">
      <alignment vertical="center"/>
      <protection hidden="1"/>
    </xf>
    <xf numFmtId="0" fontId="2" fillId="0" borderId="0" xfId="53" applyFill="1" applyAlignment="1" applyProtection="1">
      <alignment vertical="top"/>
      <protection/>
    </xf>
    <xf numFmtId="0" fontId="2" fillId="0" borderId="0" xfId="53" applyFill="1" applyBorder="1" applyAlignment="1" applyProtection="1">
      <alignment vertical="top"/>
      <protection/>
    </xf>
    <xf numFmtId="0" fontId="9" fillId="0" borderId="13" xfId="53" applyFont="1" applyFill="1" applyBorder="1" applyAlignment="1" applyProtection="1">
      <alignment horizontal="right" vertical="top"/>
      <protection/>
    </xf>
    <xf numFmtId="14" fontId="9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0" xfId="53" applyFont="1" applyFill="1" applyBorder="1" applyAlignment="1" applyProtection="1">
      <alignment vertical="top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164" fontId="11" fillId="0" borderId="0" xfId="53" applyNumberFormat="1" applyFont="1" applyFill="1" applyBorder="1" applyAlignment="1" applyProtection="1">
      <alignment horizontal="center" vertical="top"/>
      <protection/>
    </xf>
    <xf numFmtId="0" fontId="9" fillId="0" borderId="0" xfId="53" applyFont="1" applyFill="1" applyBorder="1" applyAlignment="1" applyProtection="1">
      <alignment vertical="top"/>
      <protection/>
    </xf>
    <xf numFmtId="0" fontId="9" fillId="0" borderId="14" xfId="53" applyFont="1" applyFill="1" applyBorder="1" applyAlignment="1" applyProtection="1">
      <alignment vertical="top"/>
      <protection/>
    </xf>
    <xf numFmtId="0" fontId="55" fillId="0" borderId="0" xfId="53" applyFont="1" applyFill="1" applyAlignment="1" applyProtection="1">
      <alignment vertical="top"/>
      <protection/>
    </xf>
    <xf numFmtId="0" fontId="5" fillId="0" borderId="0" xfId="53" applyFont="1" applyFill="1" applyAlignment="1" applyProtection="1">
      <alignment/>
      <protection/>
    </xf>
    <xf numFmtId="0" fontId="5" fillId="0" borderId="0" xfId="53" applyFont="1" applyFill="1" applyBorder="1" applyAlignment="1" applyProtection="1">
      <alignment/>
      <protection/>
    </xf>
    <xf numFmtId="0" fontId="9" fillId="0" borderId="13" xfId="53" applyFont="1" applyFill="1" applyBorder="1" applyAlignment="1" applyProtection="1">
      <alignment horizontal="right"/>
      <protection/>
    </xf>
    <xf numFmtId="14" fontId="9" fillId="0" borderId="0" xfId="53" applyNumberFormat="1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/>
      <protection/>
    </xf>
    <xf numFmtId="164" fontId="9" fillId="0" borderId="0" xfId="53" applyNumberFormat="1" applyFont="1" applyFill="1" applyBorder="1" applyAlignment="1" applyProtection="1">
      <alignment horizontal="center"/>
      <protection/>
    </xf>
    <xf numFmtId="164" fontId="12" fillId="0" borderId="0" xfId="53" applyNumberFormat="1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left"/>
      <protection/>
    </xf>
    <xf numFmtId="0" fontId="9" fillId="0" borderId="14" xfId="53" applyFont="1" applyFill="1" applyBorder="1" applyAlignment="1" applyProtection="1">
      <alignment/>
      <protection/>
    </xf>
    <xf numFmtId="0" fontId="56" fillId="0" borderId="0" xfId="53" applyFont="1" applyFill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164" fontId="6" fillId="0" borderId="18" xfId="53" applyNumberFormat="1" applyFont="1" applyFill="1" applyBorder="1" applyAlignment="1" applyProtection="1">
      <alignment horizontal="right" vertical="center"/>
      <protection/>
    </xf>
    <xf numFmtId="0" fontId="8" fillId="0" borderId="19" xfId="53" applyFont="1" applyBorder="1" applyAlignment="1" applyProtection="1">
      <alignment vertical="center"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/>
    </xf>
    <xf numFmtId="1" fontId="2" fillId="0" borderId="19" xfId="53" applyNumberFormat="1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vertical="center"/>
      <protection/>
    </xf>
    <xf numFmtId="0" fontId="5" fillId="0" borderId="19" xfId="53" applyFont="1" applyFill="1" applyBorder="1" applyAlignment="1" applyProtection="1">
      <alignment vertical="center"/>
      <protection/>
    </xf>
    <xf numFmtId="0" fontId="8" fillId="0" borderId="20" xfId="53" applyFont="1" applyBorder="1" applyAlignment="1" applyProtection="1">
      <alignment vertical="center"/>
      <protection/>
    </xf>
    <xf numFmtId="164" fontId="6" fillId="0" borderId="0" xfId="53" applyNumberFormat="1" applyFont="1" applyFill="1" applyBorder="1" applyAlignment="1" applyProtection="1">
      <alignment horizontal="right"/>
      <protection/>
    </xf>
    <xf numFmtId="4" fontId="6" fillId="0" borderId="0" xfId="53" applyNumberFormat="1" applyFont="1" applyFill="1" applyBorder="1" applyAlignment="1" applyProtection="1">
      <alignment horizontal="left"/>
      <protection/>
    </xf>
    <xf numFmtId="164" fontId="6" fillId="33" borderId="21" xfId="53" applyNumberFormat="1" applyFont="1" applyFill="1" applyBorder="1" applyAlignment="1" applyProtection="1">
      <alignment horizontal="right" vertical="top"/>
      <protection/>
    </xf>
    <xf numFmtId="0" fontId="2" fillId="33" borderId="22" xfId="53" applyFill="1" applyBorder="1" applyProtection="1">
      <alignment/>
      <protection/>
    </xf>
    <xf numFmtId="0" fontId="2" fillId="33" borderId="22" xfId="53" applyFont="1" applyFill="1" applyBorder="1" applyProtection="1">
      <alignment/>
      <protection/>
    </xf>
    <xf numFmtId="165" fontId="2" fillId="33" borderId="22" xfId="53" applyNumberFormat="1" applyFont="1" applyFill="1" applyBorder="1" applyAlignment="1" applyProtection="1">
      <alignment horizontal="center" vertical="center"/>
      <protection/>
    </xf>
    <xf numFmtId="164" fontId="2" fillId="33" borderId="22" xfId="53" applyNumberFormat="1" applyFont="1" applyFill="1" applyBorder="1" applyAlignment="1" applyProtection="1">
      <alignment horizontal="left" vertical="center"/>
      <protection/>
    </xf>
    <xf numFmtId="3" fontId="2" fillId="33" borderId="22" xfId="53" applyNumberFormat="1" applyFill="1" applyBorder="1" applyProtection="1">
      <alignment/>
      <protection/>
    </xf>
    <xf numFmtId="164" fontId="2" fillId="33" borderId="22" xfId="53" applyNumberFormat="1" applyFill="1" applyBorder="1" applyProtection="1">
      <alignment/>
      <protection/>
    </xf>
    <xf numFmtId="164" fontId="2" fillId="0" borderId="0" xfId="53" applyNumberFormat="1" applyFill="1" applyBorder="1" applyAlignment="1" applyProtection="1">
      <alignment horizontal="center"/>
      <protection/>
    </xf>
    <xf numFmtId="4" fontId="2" fillId="0" borderId="14" xfId="53" applyNumberFormat="1" applyFont="1" applyFill="1" applyBorder="1" applyAlignment="1" applyProtection="1">
      <alignment horizontal="right"/>
      <protection/>
    </xf>
    <xf numFmtId="0" fontId="2" fillId="0" borderId="13" xfId="53" applyFont="1" applyFill="1" applyBorder="1" applyAlignment="1" applyProtection="1">
      <alignment horizontal="right" vertical="top"/>
      <protection/>
    </xf>
    <xf numFmtId="14" fontId="2" fillId="0" borderId="0" xfId="53" applyNumberFormat="1" applyFont="1" applyFill="1" applyBorder="1" applyAlignment="1" applyProtection="1">
      <alignment horizontal="center" vertical="top"/>
      <protection/>
    </xf>
    <xf numFmtId="171" fontId="2" fillId="0" borderId="0" xfId="53" applyNumberFormat="1" applyProtection="1">
      <alignment/>
      <protection/>
    </xf>
    <xf numFmtId="164" fontId="6" fillId="0" borderId="36" xfId="53" applyNumberFormat="1" applyFont="1" applyFill="1" applyBorder="1" applyProtection="1">
      <alignment/>
      <protection/>
    </xf>
    <xf numFmtId="0" fontId="2" fillId="0" borderId="0" xfId="53" applyNumberFormat="1" applyProtection="1">
      <alignment/>
      <protection/>
    </xf>
    <xf numFmtId="166" fontId="2" fillId="0" borderId="0" xfId="53" applyNumberFormat="1" applyProtection="1">
      <alignment/>
      <protection/>
    </xf>
    <xf numFmtId="164" fontId="6" fillId="0" borderId="36" xfId="53" applyNumberFormat="1" applyFont="1" applyFill="1" applyBorder="1" applyAlignment="1" applyProtection="1">
      <alignment horizontal="right" vertical="top"/>
      <protection/>
    </xf>
    <xf numFmtId="0" fontId="2" fillId="0" borderId="37" xfId="53" applyFill="1" applyBorder="1" applyProtection="1">
      <alignment/>
      <protection/>
    </xf>
    <xf numFmtId="0" fontId="2" fillId="0" borderId="37" xfId="53" applyFont="1" applyFill="1" applyBorder="1" applyProtection="1">
      <alignment/>
      <protection/>
    </xf>
    <xf numFmtId="165" fontId="2" fillId="0" borderId="37" xfId="53" applyNumberFormat="1" applyFont="1" applyFill="1" applyBorder="1" applyAlignment="1" applyProtection="1">
      <alignment horizontal="center" vertical="center"/>
      <protection/>
    </xf>
    <xf numFmtId="164" fontId="2" fillId="0" borderId="37" xfId="53" applyNumberFormat="1" applyFont="1" applyFill="1" applyBorder="1" applyAlignment="1" applyProtection="1">
      <alignment horizontal="left" vertical="center"/>
      <protection/>
    </xf>
    <xf numFmtId="3" fontId="2" fillId="0" borderId="37" xfId="53" applyNumberFormat="1" applyFill="1" applyBorder="1" applyProtection="1">
      <alignment/>
      <protection/>
    </xf>
    <xf numFmtId="164" fontId="2" fillId="0" borderId="37" xfId="53" applyNumberFormat="1" applyFill="1" applyBorder="1" applyProtection="1">
      <alignment/>
      <protection/>
    </xf>
    <xf numFmtId="4" fontId="2" fillId="0" borderId="37" xfId="53" applyNumberFormat="1" applyFont="1" applyFill="1" applyBorder="1" applyAlignment="1" applyProtection="1">
      <alignment horizontal="right"/>
      <protection/>
    </xf>
    <xf numFmtId="4" fontId="2" fillId="0" borderId="0" xfId="53" applyNumberFormat="1" applyFont="1" applyFill="1" applyBorder="1" applyAlignment="1" applyProtection="1">
      <alignment horizontal="left"/>
      <protection/>
    </xf>
    <xf numFmtId="10" fontId="2" fillId="0" borderId="0" xfId="53" applyNumberFormat="1" applyFill="1" applyProtection="1">
      <alignment/>
      <protection/>
    </xf>
    <xf numFmtId="0" fontId="2" fillId="0" borderId="15" xfId="53" applyFill="1" applyBorder="1" applyAlignment="1" applyProtection="1">
      <alignment horizontal="center" vertical="top"/>
      <protection/>
    </xf>
    <xf numFmtId="14" fontId="2" fillId="0" borderId="16" xfId="53" applyNumberFormat="1" applyFill="1" applyBorder="1" applyAlignment="1" applyProtection="1">
      <alignment horizontal="center" vertical="top"/>
      <protection/>
    </xf>
    <xf numFmtId="0" fontId="2" fillId="0" borderId="16" xfId="53" applyFill="1" applyBorder="1" applyProtection="1">
      <alignment/>
      <protection/>
    </xf>
    <xf numFmtId="164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Protection="1">
      <alignment/>
      <protection/>
    </xf>
    <xf numFmtId="0" fontId="2" fillId="0" borderId="0" xfId="53" applyFill="1" applyBorder="1" applyAlignment="1" applyProtection="1">
      <alignment vertical="center"/>
      <protection hidden="1"/>
    </xf>
    <xf numFmtId="0" fontId="9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5" fillId="0" borderId="0" xfId="53" applyFont="1" applyFill="1" applyBorder="1" applyProtection="1">
      <alignment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164" fontId="12" fillId="0" borderId="0" xfId="53" applyNumberFormat="1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18" xfId="53" applyFont="1" applyFill="1" applyBorder="1" applyAlignment="1" applyProtection="1">
      <alignment horizontal="center" vertical="top"/>
      <protection/>
    </xf>
    <xf numFmtId="14" fontId="2" fillId="0" borderId="19" xfId="53" applyNumberFormat="1" applyFill="1" applyBorder="1" applyAlignment="1" applyProtection="1">
      <alignment horizontal="center" vertical="top"/>
      <protection/>
    </xf>
    <xf numFmtId="0" fontId="2" fillId="0" borderId="19" xfId="53" applyFill="1" applyBorder="1" applyProtection="1">
      <alignment/>
      <protection/>
    </xf>
    <xf numFmtId="164" fontId="6" fillId="0" borderId="19" xfId="53" applyNumberFormat="1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Protection="1">
      <alignment/>
      <protection/>
    </xf>
    <xf numFmtId="0" fontId="2" fillId="0" borderId="0" xfId="53" applyFill="1" applyBorder="1" applyAlignment="1" applyProtection="1">
      <alignment horizontal="center" vertical="top"/>
      <protection/>
    </xf>
    <xf numFmtId="0" fontId="2" fillId="0" borderId="10" xfId="53" applyFill="1" applyBorder="1" applyAlignment="1" applyProtection="1">
      <alignment horizontal="center" vertical="top"/>
      <protection/>
    </xf>
    <xf numFmtId="14" fontId="2" fillId="0" borderId="11" xfId="53" applyNumberFormat="1" applyFill="1" applyBorder="1" applyAlignment="1" applyProtection="1">
      <alignment horizontal="center" vertical="top"/>
      <protection/>
    </xf>
    <xf numFmtId="164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Protection="1">
      <alignment/>
      <protection/>
    </xf>
    <xf numFmtId="14" fontId="13" fillId="30" borderId="13" xfId="53" applyNumberFormat="1" applyFont="1" applyFill="1" applyBorder="1" applyAlignment="1" applyProtection="1">
      <alignment vertical="center"/>
      <protection locked="0"/>
    </xf>
    <xf numFmtId="14" fontId="13" fillId="0" borderId="0" xfId="53" applyNumberFormat="1" applyFont="1" applyFill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/>
      <protection hidden="1"/>
    </xf>
    <xf numFmtId="0" fontId="14" fillId="0" borderId="13" xfId="53" applyFont="1" applyBorder="1" applyAlignment="1" applyProtection="1">
      <alignment horizontal="right"/>
      <protection/>
    </xf>
    <xf numFmtId="0" fontId="13" fillId="0" borderId="0" xfId="53" applyFont="1" applyBorder="1" applyProtection="1">
      <alignment/>
      <protection/>
    </xf>
    <xf numFmtId="0" fontId="8" fillId="0" borderId="0" xfId="53" applyFont="1" applyBorder="1" applyAlignment="1" applyProtection="1">
      <alignment/>
      <protection/>
    </xf>
    <xf numFmtId="0" fontId="5" fillId="0" borderId="0" xfId="53" applyFont="1" applyBorder="1" applyProtection="1">
      <alignment/>
      <protection/>
    </xf>
    <xf numFmtId="164" fontId="14" fillId="0" borderId="0" xfId="53" applyNumberFormat="1" applyFont="1" applyFill="1" applyBorder="1" applyAlignment="1" applyProtection="1">
      <alignment horizontal="center" vertical="center"/>
      <protection/>
    </xf>
    <xf numFmtId="164" fontId="14" fillId="0" borderId="0" xfId="53" applyNumberFormat="1" applyFont="1" applyFill="1" applyBorder="1" applyAlignment="1" applyProtection="1">
      <alignment horizontal="left" vertical="center"/>
      <protection/>
    </xf>
    <xf numFmtId="0" fontId="2" fillId="0" borderId="31" xfId="53" applyBorder="1" applyProtection="1">
      <alignment/>
      <protection/>
    </xf>
    <xf numFmtId="164" fontId="14" fillId="0" borderId="31" xfId="53" applyNumberFormat="1" applyFont="1" applyFill="1" applyBorder="1" applyAlignment="1" applyProtection="1">
      <alignment horizontal="center" vertical="center"/>
      <protection/>
    </xf>
    <xf numFmtId="0" fontId="2" fillId="0" borderId="27" xfId="53" applyBorder="1" applyProtection="1">
      <alignment/>
      <protection/>
    </xf>
    <xf numFmtId="0" fontId="2" fillId="0" borderId="28" xfId="53" applyBorder="1" applyProtection="1">
      <alignment/>
      <protection/>
    </xf>
    <xf numFmtId="0" fontId="5" fillId="0" borderId="28" xfId="53" applyFont="1" applyBorder="1" applyProtection="1">
      <alignment/>
      <protection/>
    </xf>
    <xf numFmtId="164" fontId="14" fillId="0" borderId="28" xfId="53" applyNumberFormat="1" applyFont="1" applyFill="1" applyBorder="1" applyAlignment="1" applyProtection="1">
      <alignment horizontal="center" vertical="center"/>
      <protection/>
    </xf>
    <xf numFmtId="0" fontId="8" fillId="0" borderId="13" xfId="53" applyFont="1" applyBorder="1" applyProtection="1">
      <alignment/>
      <protection/>
    </xf>
    <xf numFmtId="0" fontId="14" fillId="0" borderId="0" xfId="53" applyFont="1" applyBorder="1" applyProtection="1">
      <alignment/>
      <protection/>
    </xf>
    <xf numFmtId="0" fontId="8" fillId="0" borderId="0" xfId="53" applyFont="1" applyBorder="1" applyProtection="1">
      <alignment/>
      <protection/>
    </xf>
    <xf numFmtId="0" fontId="2" fillId="0" borderId="18" xfId="53" applyBorder="1" applyProtection="1">
      <alignment/>
      <protection/>
    </xf>
    <xf numFmtId="0" fontId="5" fillId="0" borderId="19" xfId="53" applyFont="1" applyBorder="1" applyProtection="1">
      <alignment/>
      <protection/>
    </xf>
    <xf numFmtId="0" fontId="2" fillId="0" borderId="0" xfId="53" applyFont="1" applyProtection="1">
      <alignment/>
      <protection/>
    </xf>
    <xf numFmtId="0" fontId="2" fillId="30" borderId="0" xfId="53" applyFill="1" applyProtection="1">
      <alignment/>
      <protection/>
    </xf>
    <xf numFmtId="0" fontId="8" fillId="0" borderId="0" xfId="53" applyFont="1" applyProtection="1">
      <alignment/>
      <protection/>
    </xf>
    <xf numFmtId="0" fontId="2" fillId="0" borderId="0" xfId="53">
      <alignment/>
      <protection/>
    </xf>
    <xf numFmtId="0" fontId="2" fillId="35" borderId="0" xfId="53" applyFill="1">
      <alignment/>
      <protection/>
    </xf>
    <xf numFmtId="164" fontId="14" fillId="34" borderId="0" xfId="53" applyNumberFormat="1" applyFont="1" applyFill="1" applyBorder="1" applyAlignment="1" applyProtection="1">
      <alignment vertical="center"/>
      <protection/>
    </xf>
    <xf numFmtId="0" fontId="7" fillId="0" borderId="0" xfId="53" applyFont="1" applyProtection="1">
      <alignment/>
      <protection/>
    </xf>
    <xf numFmtId="0" fontId="15" fillId="0" borderId="0" xfId="53" applyFont="1" applyAlignment="1" applyProtection="1">
      <alignment horizontal="right"/>
      <protection/>
    </xf>
    <xf numFmtId="0" fontId="6" fillId="0" borderId="0" xfId="53" applyFont="1" applyProtection="1">
      <alignment/>
      <protection/>
    </xf>
    <xf numFmtId="0" fontId="2" fillId="0" borderId="0" xfId="53" applyFont="1" applyBorder="1" applyAlignment="1" applyProtection="1">
      <alignment vertical="top" wrapText="1"/>
      <protection/>
    </xf>
    <xf numFmtId="0" fontId="9" fillId="36" borderId="0" xfId="53" applyFont="1" applyFill="1" applyAlignment="1" applyProtection="1">
      <alignment horizontal="right" vertical="center" wrapText="1"/>
      <protection/>
    </xf>
    <xf numFmtId="0" fontId="2" fillId="0" borderId="0" xfId="53" applyBorder="1">
      <alignment/>
      <protection/>
    </xf>
    <xf numFmtId="164" fontId="2" fillId="0" borderId="0" xfId="53" applyNumberFormat="1" applyBorder="1">
      <alignment/>
      <protection/>
    </xf>
    <xf numFmtId="164" fontId="2" fillId="0" borderId="0" xfId="53" applyNumberFormat="1" applyFont="1" applyBorder="1">
      <alignment/>
      <protection/>
    </xf>
    <xf numFmtId="0" fontId="2" fillId="0" borderId="0" xfId="53" applyFont="1" applyBorder="1" applyAlignment="1">
      <alignment horizontal="justify"/>
      <protection/>
    </xf>
    <xf numFmtId="3" fontId="2" fillId="0" borderId="0" xfId="53" applyNumberFormat="1" applyFont="1" applyBorder="1" applyAlignment="1">
      <alignment horizontal="justify"/>
      <protection/>
    </xf>
    <xf numFmtId="0" fontId="2" fillId="0" borderId="0" xfId="53" applyFont="1" applyBorder="1" applyAlignment="1">
      <alignment/>
      <protection/>
    </xf>
    <xf numFmtId="0" fontId="2" fillId="0" borderId="10" xfId="53" applyBorder="1">
      <alignment/>
      <protection/>
    </xf>
    <xf numFmtId="174" fontId="2" fillId="0" borderId="11" xfId="53" applyNumberFormat="1" applyFont="1" applyBorder="1" applyAlignment="1">
      <alignment horizontal="center"/>
      <protection/>
    </xf>
    <xf numFmtId="169" fontId="2" fillId="0" borderId="11" xfId="53" applyNumberFormat="1" applyBorder="1" applyAlignment="1">
      <alignment horizontal="right"/>
      <protection/>
    </xf>
    <xf numFmtId="0" fontId="2" fillId="0" borderId="11" xfId="53" applyFont="1" applyBorder="1" applyAlignment="1">
      <alignment horizontal="left"/>
      <protection/>
    </xf>
    <xf numFmtId="4" fontId="2" fillId="0" borderId="11" xfId="53" applyNumberFormat="1" applyBorder="1" applyAlignment="1">
      <alignment horizontal="right"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174" fontId="2" fillId="0" borderId="0" xfId="53" applyNumberFormat="1" applyFont="1" applyBorder="1" applyAlignment="1">
      <alignment horizontal="center"/>
      <protection/>
    </xf>
    <xf numFmtId="169" fontId="2" fillId="0" borderId="0" xfId="53" applyNumberFormat="1" applyBorder="1" applyAlignment="1">
      <alignment horizontal="right"/>
      <protection/>
    </xf>
    <xf numFmtId="0" fontId="2" fillId="0" borderId="0" xfId="53" applyFont="1" applyBorder="1" applyAlignment="1">
      <alignment horizontal="left"/>
      <protection/>
    </xf>
    <xf numFmtId="4" fontId="2" fillId="0" borderId="0" xfId="53" applyNumberFormat="1" applyBorder="1" applyAlignment="1">
      <alignment horizontal="right"/>
      <protection/>
    </xf>
    <xf numFmtId="0" fontId="2" fillId="0" borderId="14" xfId="53" applyBorder="1">
      <alignment/>
      <protection/>
    </xf>
    <xf numFmtId="174" fontId="2" fillId="0" borderId="0" xfId="53" applyNumberFormat="1" applyBorder="1" applyAlignment="1">
      <alignment horizontal="center"/>
      <protection/>
    </xf>
    <xf numFmtId="0" fontId="2" fillId="0" borderId="0" xfId="53" applyBorder="1" applyAlignment="1">
      <alignment horizontal="right"/>
      <protection/>
    </xf>
    <xf numFmtId="0" fontId="2" fillId="0" borderId="14" xfId="53" applyFont="1" applyBorder="1">
      <alignment/>
      <protection/>
    </xf>
    <xf numFmtId="0" fontId="2" fillId="0" borderId="18" xfId="53" applyBorder="1">
      <alignment/>
      <protection/>
    </xf>
    <xf numFmtId="174" fontId="2" fillId="0" borderId="19" xfId="53" applyNumberFormat="1" applyBorder="1" applyAlignment="1">
      <alignment horizontal="center"/>
      <protection/>
    </xf>
    <xf numFmtId="174" fontId="2" fillId="0" borderId="19" xfId="53" applyNumberFormat="1" applyFont="1" applyBorder="1" applyAlignment="1">
      <alignment horizontal="center"/>
      <protection/>
    </xf>
    <xf numFmtId="0" fontId="2" fillId="0" borderId="19" xfId="53" applyBorder="1" applyAlignment="1">
      <alignment horizontal="left"/>
      <protection/>
    </xf>
    <xf numFmtId="0" fontId="2" fillId="0" borderId="19" xfId="53" applyFont="1" applyBorder="1" applyAlignment="1">
      <alignment horizontal="left"/>
      <protection/>
    </xf>
    <xf numFmtId="0" fontId="2" fillId="0" borderId="20" xfId="53" applyBorder="1">
      <alignment/>
      <protection/>
    </xf>
    <xf numFmtId="0" fontId="2" fillId="33" borderId="0" xfId="53" applyFill="1" applyBorder="1">
      <alignment/>
      <protection/>
    </xf>
    <xf numFmtId="0" fontId="2" fillId="33" borderId="21" xfId="53" applyFill="1" applyBorder="1">
      <alignment/>
      <protection/>
    </xf>
    <xf numFmtId="0" fontId="2" fillId="33" borderId="22" xfId="53" applyFill="1" applyBorder="1">
      <alignment/>
      <protection/>
    </xf>
    <xf numFmtId="0" fontId="2" fillId="33" borderId="23" xfId="53" applyFont="1" applyFill="1" applyBorder="1">
      <alignment/>
      <protection/>
    </xf>
    <xf numFmtId="0" fontId="2" fillId="36" borderId="21" xfId="53" applyFont="1" applyFill="1" applyBorder="1" applyAlignment="1">
      <alignment horizontal="right"/>
      <protection/>
    </xf>
    <xf numFmtId="0" fontId="2" fillId="36" borderId="22" xfId="53" applyFill="1" applyBorder="1">
      <alignment/>
      <protection/>
    </xf>
    <xf numFmtId="0" fontId="2" fillId="36" borderId="23" xfId="53" applyFill="1" applyBorder="1">
      <alignment/>
      <protection/>
    </xf>
    <xf numFmtId="2" fontId="2" fillId="37" borderId="0" xfId="53" applyNumberFormat="1" applyFill="1" applyBorder="1" applyAlignment="1">
      <alignment/>
      <protection/>
    </xf>
    <xf numFmtId="177" fontId="2" fillId="0" borderId="10" xfId="53" applyNumberFormat="1" applyBorder="1" applyAlignment="1">
      <alignment horizontal="center"/>
      <protection/>
    </xf>
    <xf numFmtId="174" fontId="2" fillId="0" borderId="11" xfId="53" applyNumberFormat="1" applyBorder="1" applyAlignment="1">
      <alignment horizontal="center"/>
      <protection/>
    </xf>
    <xf numFmtId="0" fontId="2" fillId="0" borderId="11" xfId="53" applyBorder="1" applyAlignment="1">
      <alignment horizontal="right"/>
      <protection/>
    </xf>
    <xf numFmtId="0" fontId="2" fillId="0" borderId="11" xfId="53" applyBorder="1" applyAlignment="1">
      <alignment horizontal="left"/>
      <protection/>
    </xf>
    <xf numFmtId="0" fontId="2" fillId="0" borderId="12" xfId="53" applyBorder="1" applyAlignment="1">
      <alignment horizontal="left"/>
      <protection/>
    </xf>
    <xf numFmtId="2" fontId="2" fillId="0" borderId="0" xfId="53" applyNumberFormat="1" applyAlignment="1">
      <alignment horizontal="center"/>
      <protection/>
    </xf>
    <xf numFmtId="177" fontId="2" fillId="0" borderId="13" xfId="53" applyNumberFormat="1" applyBorder="1" applyAlignment="1">
      <alignment horizontal="center"/>
      <protection/>
    </xf>
    <xf numFmtId="0" fontId="2" fillId="0" borderId="0" xfId="53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0" fontId="2" fillId="0" borderId="0" xfId="53" applyFill="1" applyBorder="1">
      <alignment/>
      <protection/>
    </xf>
    <xf numFmtId="0" fontId="2" fillId="0" borderId="0" xfId="53" applyFont="1" applyFill="1" applyBorder="1" applyAlignment="1">
      <alignment horizontal="justify"/>
      <protection/>
    </xf>
    <xf numFmtId="0" fontId="2" fillId="0" borderId="0" xfId="53" applyFont="1" applyFill="1" applyBorder="1">
      <alignment/>
      <protection/>
    </xf>
    <xf numFmtId="0" fontId="2" fillId="0" borderId="0" xfId="53" applyNumberFormat="1" applyFont="1">
      <alignment/>
      <protection/>
    </xf>
    <xf numFmtId="9" fontId="2" fillId="0" borderId="10" xfId="53" applyNumberFormat="1" applyBorder="1" applyAlignment="1">
      <alignment vertical="center"/>
      <protection/>
    </xf>
    <xf numFmtId="0" fontId="2" fillId="0" borderId="11" xfId="53" applyFont="1" applyBorder="1" applyAlignment="1">
      <alignment horizontal="justify" vertical="center"/>
      <protection/>
    </xf>
    <xf numFmtId="178" fontId="2" fillId="0" borderId="11" xfId="53" applyNumberFormat="1" applyFont="1" applyBorder="1" applyAlignment="1">
      <alignment horizontal="justify" vertical="center"/>
      <protection/>
    </xf>
    <xf numFmtId="0" fontId="2" fillId="0" borderId="12" xfId="53" applyFont="1" applyBorder="1" applyAlignment="1">
      <alignment vertical="center"/>
      <protection/>
    </xf>
    <xf numFmtId="9" fontId="2" fillId="0" borderId="15" xfId="53" applyNumberFormat="1" applyBorder="1" applyAlignment="1">
      <alignment vertical="center"/>
      <protection/>
    </xf>
    <xf numFmtId="0" fontId="2" fillId="0" borderId="16" xfId="53" applyFont="1" applyBorder="1" applyAlignment="1">
      <alignment horizontal="justify" vertical="center"/>
      <protection/>
    </xf>
    <xf numFmtId="178" fontId="2" fillId="0" borderId="16" xfId="53" applyNumberFormat="1" applyFont="1" applyBorder="1" applyAlignment="1">
      <alignment horizontal="justify" vertical="center"/>
      <protection/>
    </xf>
    <xf numFmtId="0" fontId="2" fillId="0" borderId="17" xfId="53" applyFont="1" applyBorder="1" applyAlignment="1">
      <alignment vertical="center"/>
      <protection/>
    </xf>
    <xf numFmtId="9" fontId="2" fillId="0" borderId="36" xfId="53" applyNumberFormat="1" applyBorder="1" applyAlignment="1">
      <alignment vertical="center"/>
      <protection/>
    </xf>
    <xf numFmtId="0" fontId="2" fillId="0" borderId="0" xfId="53" applyAlignment="1">
      <alignment horizontal="center"/>
      <protection/>
    </xf>
    <xf numFmtId="9" fontId="2" fillId="0" borderId="13" xfId="53" applyNumberFormat="1" applyBorder="1" applyAlignment="1">
      <alignment vertical="center"/>
      <protection/>
    </xf>
    <xf numFmtId="2" fontId="2" fillId="37" borderId="0" xfId="53" applyNumberFormat="1" applyFill="1" applyBorder="1">
      <alignment/>
      <protection/>
    </xf>
    <xf numFmtId="174" fontId="55" fillId="0" borderId="0" xfId="53" applyNumberFormat="1" applyFont="1" applyBorder="1" applyAlignment="1">
      <alignment horizontal="center"/>
      <protection/>
    </xf>
    <xf numFmtId="0" fontId="2" fillId="37" borderId="0" xfId="53" applyFont="1" applyFill="1" applyBorder="1" applyAlignment="1">
      <alignment horizontal="center" wrapText="1"/>
      <protection/>
    </xf>
    <xf numFmtId="0" fontId="2" fillId="0" borderId="13" xfId="53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right"/>
      <protection/>
    </xf>
    <xf numFmtId="0" fontId="2" fillId="0" borderId="14" xfId="53" applyFont="1" applyBorder="1" applyAlignment="1">
      <alignment horizontal="right"/>
      <protection/>
    </xf>
    <xf numFmtId="0" fontId="2" fillId="0" borderId="18" xfId="53" applyFont="1" applyBorder="1" applyAlignment="1">
      <alignment wrapText="1"/>
      <protection/>
    </xf>
    <xf numFmtId="0" fontId="2" fillId="0" borderId="19" xfId="53" applyFont="1" applyBorder="1">
      <alignment/>
      <protection/>
    </xf>
    <xf numFmtId="0" fontId="2" fillId="0" borderId="19" xfId="53" applyFont="1" applyBorder="1" applyAlignment="1">
      <alignment horizontal="center" wrapText="1"/>
      <protection/>
    </xf>
    <xf numFmtId="0" fontId="2" fillId="0" borderId="19" xfId="53" applyFont="1" applyBorder="1" applyAlignment="1">
      <alignment horizontal="right"/>
      <protection/>
    </xf>
    <xf numFmtId="0" fontId="2" fillId="0" borderId="20" xfId="53" applyFont="1" applyBorder="1" applyAlignment="1">
      <alignment horizontal="right"/>
      <protection/>
    </xf>
    <xf numFmtId="0" fontId="2" fillId="33" borderId="18" xfId="53" applyFill="1" applyBorder="1">
      <alignment/>
      <protection/>
    </xf>
    <xf numFmtId="0" fontId="2" fillId="33" borderId="19" xfId="53" applyFill="1" applyBorder="1">
      <alignment/>
      <protection/>
    </xf>
    <xf numFmtId="0" fontId="2" fillId="33" borderId="20" xfId="53" applyFont="1" applyFill="1" applyBorder="1">
      <alignment/>
      <protection/>
    </xf>
    <xf numFmtId="9" fontId="2" fillId="0" borderId="39" xfId="53" applyNumberFormat="1" applyBorder="1" applyAlignment="1">
      <alignment vertical="center"/>
      <protection/>
    </xf>
    <xf numFmtId="0" fontId="2" fillId="0" borderId="0" xfId="53" applyNumberFormat="1" applyFont="1" applyProtection="1">
      <alignment/>
      <protection/>
    </xf>
    <xf numFmtId="9" fontId="2" fillId="0" borderId="33" xfId="53" applyNumberFormat="1" applyFont="1" applyBorder="1" applyAlignment="1" applyProtection="1">
      <alignment vertical="center"/>
      <protection/>
    </xf>
    <xf numFmtId="0" fontId="2" fillId="0" borderId="34" xfId="53" applyFont="1" applyBorder="1" applyAlignment="1">
      <alignment horizontal="justify" vertical="center"/>
      <protection/>
    </xf>
    <xf numFmtId="178" fontId="2" fillId="0" borderId="34" xfId="53" applyNumberFormat="1" applyFont="1" applyBorder="1" applyAlignment="1">
      <alignment horizontal="justify" vertical="center"/>
      <protection/>
    </xf>
    <xf numFmtId="0" fontId="2" fillId="0" borderId="35" xfId="53" applyFont="1" applyBorder="1" applyAlignment="1">
      <alignment vertical="center"/>
      <protection/>
    </xf>
    <xf numFmtId="0" fontId="6" fillId="33" borderId="21" xfId="53" applyFont="1" applyFill="1" applyBorder="1" applyProtection="1">
      <alignment/>
      <protection/>
    </xf>
    <xf numFmtId="0" fontId="2" fillId="33" borderId="22" xfId="53" applyFont="1" applyFill="1" applyBorder="1" applyAlignment="1">
      <alignment horizontal="justify"/>
      <protection/>
    </xf>
    <xf numFmtId="174" fontId="2" fillId="33" borderId="22" xfId="53" applyNumberFormat="1" applyFill="1" applyBorder="1" applyAlignment="1">
      <alignment horizontal="center"/>
      <protection/>
    </xf>
    <xf numFmtId="0" fontId="2" fillId="33" borderId="22" xfId="53" applyFill="1" applyBorder="1" applyAlignment="1">
      <alignment horizontal="right"/>
      <protection/>
    </xf>
    <xf numFmtId="174" fontId="2" fillId="0" borderId="0" xfId="53" applyNumberFormat="1">
      <alignment/>
      <protection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1" xfId="53" applyFont="1" applyBorder="1" applyAlignment="1">
      <alignment horizontal="right"/>
      <protection/>
    </xf>
    <xf numFmtId="0" fontId="55" fillId="0" borderId="11" xfId="53" applyNumberFormat="1" applyFont="1" applyBorder="1" applyAlignment="1" applyProtection="1">
      <alignment horizontal="center"/>
      <protection hidden="1"/>
    </xf>
    <xf numFmtId="0" fontId="55" fillId="0" borderId="0" xfId="53" applyNumberFormat="1" applyFont="1" applyBorder="1" applyAlignment="1" applyProtection="1">
      <alignment horizontal="center"/>
      <protection hidden="1"/>
    </xf>
    <xf numFmtId="0" fontId="2" fillId="0" borderId="13" xfId="53" applyFont="1" applyBorder="1">
      <alignment/>
      <protection/>
    </xf>
    <xf numFmtId="0" fontId="55" fillId="0" borderId="0" xfId="53" applyFont="1" applyBorder="1" applyProtection="1">
      <alignment/>
      <protection hidden="1"/>
    </xf>
    <xf numFmtId="0" fontId="55" fillId="0" borderId="19" xfId="53" applyFont="1" applyBorder="1" applyProtection="1">
      <alignment/>
      <protection hidden="1"/>
    </xf>
    <xf numFmtId="0" fontId="2" fillId="37" borderId="0" xfId="53" applyFont="1" applyFill="1" applyBorder="1" applyAlignment="1">
      <alignment wrapText="1"/>
      <protection/>
    </xf>
    <xf numFmtId="0" fontId="56" fillId="0" borderId="0" xfId="53" applyFont="1" applyFill="1" applyProtection="1">
      <alignment/>
      <protection hidden="1"/>
    </xf>
    <xf numFmtId="0" fontId="2" fillId="0" borderId="20" xfId="53" applyFont="1" applyBorder="1" applyAlignment="1" applyProtection="1">
      <alignment horizontal="left" vertical="top" wrapText="1"/>
      <protection/>
    </xf>
    <xf numFmtId="0" fontId="2" fillId="0" borderId="19" xfId="53" applyFont="1" applyBorder="1" applyAlignment="1" applyProtection="1">
      <alignment horizontal="left" vertical="top" wrapText="1"/>
      <protection/>
    </xf>
    <xf numFmtId="0" fontId="2" fillId="0" borderId="18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2" fillId="0" borderId="12" xfId="53" applyFont="1" applyBorder="1" applyAlignment="1" applyProtection="1">
      <alignment horizontal="left" vertical="top" wrapText="1"/>
      <protection/>
    </xf>
    <xf numFmtId="0" fontId="2" fillId="0" borderId="11" xfId="53" applyFont="1" applyBorder="1" applyAlignment="1" applyProtection="1">
      <alignment horizontal="left" vertical="top" wrapText="1"/>
      <protection/>
    </xf>
    <xf numFmtId="0" fontId="2" fillId="0" borderId="10" xfId="53" applyFont="1" applyBorder="1" applyAlignment="1" applyProtection="1">
      <alignment horizontal="left" vertical="top" wrapText="1"/>
      <protection/>
    </xf>
    <xf numFmtId="0" fontId="7" fillId="0" borderId="14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168" fontId="2" fillId="0" borderId="0" xfId="53" applyNumberFormat="1" applyFont="1" applyFill="1" applyBorder="1" applyAlignment="1" applyProtection="1">
      <alignment horizontal="center" vertical="center"/>
      <protection hidden="1"/>
    </xf>
    <xf numFmtId="10" fontId="2" fillId="0" borderId="0" xfId="53" applyNumberFormat="1" applyFill="1" applyBorder="1" applyAlignment="1" applyProtection="1">
      <alignment horizontal="center" vertical="center"/>
      <protection hidden="1"/>
    </xf>
    <xf numFmtId="4" fontId="2" fillId="0" borderId="14" xfId="53" applyNumberFormat="1" applyFont="1" applyFill="1" applyBorder="1" applyAlignment="1" applyProtection="1">
      <alignment horizontal="right" vertical="center"/>
      <protection/>
    </xf>
    <xf numFmtId="4" fontId="2" fillId="0" borderId="0" xfId="53" applyNumberFormat="1" applyFont="1" applyFill="1" applyBorder="1" applyAlignment="1" applyProtection="1">
      <alignment horizontal="right" vertical="center"/>
      <protection/>
    </xf>
    <xf numFmtId="169" fontId="2" fillId="0" borderId="14" xfId="53" applyNumberFormat="1" applyFont="1" applyFill="1" applyBorder="1" applyAlignment="1" applyProtection="1">
      <alignment horizontal="right" vertical="center"/>
      <protection/>
    </xf>
    <xf numFmtId="169" fontId="2" fillId="0" borderId="0" xfId="53" applyNumberFormat="1" applyFont="1" applyFill="1" applyBorder="1" applyAlignment="1" applyProtection="1">
      <alignment horizontal="right" vertical="center"/>
      <protection/>
    </xf>
    <xf numFmtId="168" fontId="2" fillId="0" borderId="0" xfId="53" applyNumberFormat="1" applyFont="1" applyFill="1" applyBorder="1" applyAlignment="1" applyProtection="1">
      <alignment horizontal="center" vertical="center"/>
      <protection/>
    </xf>
    <xf numFmtId="174" fontId="14" fillId="30" borderId="14" xfId="53" applyNumberFormat="1" applyFont="1" applyFill="1" applyBorder="1" applyAlignment="1" applyProtection="1">
      <alignment horizontal="center" vertical="center"/>
      <protection locked="0"/>
    </xf>
    <xf numFmtId="174" fontId="14" fillId="30" borderId="0" xfId="53" applyNumberFormat="1" applyFont="1" applyFill="1" applyBorder="1" applyAlignment="1" applyProtection="1">
      <alignment horizontal="center" vertical="center"/>
      <protection locked="0"/>
    </xf>
    <xf numFmtId="164" fontId="6" fillId="0" borderId="13" xfId="53" applyNumberFormat="1" applyFont="1" applyBorder="1" applyAlignment="1" applyProtection="1">
      <alignment horizontal="center" vertical="center"/>
      <protection/>
    </xf>
    <xf numFmtId="0" fontId="6" fillId="0" borderId="13" xfId="53" applyFont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left" wrapText="1"/>
      <protection/>
    </xf>
    <xf numFmtId="0" fontId="7" fillId="0" borderId="0" xfId="53" applyFont="1" applyFill="1" applyBorder="1" applyAlignment="1" applyProtection="1">
      <alignment horizontal="left" wrapText="1"/>
      <protection/>
    </xf>
    <xf numFmtId="0" fontId="7" fillId="0" borderId="32" xfId="53" applyFont="1" applyFill="1" applyBorder="1" applyAlignment="1" applyProtection="1">
      <alignment horizontal="left" vertical="center" wrapText="1"/>
      <protection/>
    </xf>
    <xf numFmtId="0" fontId="7" fillId="0" borderId="31" xfId="53" applyFont="1" applyFill="1" applyBorder="1" applyAlignment="1" applyProtection="1">
      <alignment horizontal="left" vertical="center" wrapText="1"/>
      <protection/>
    </xf>
    <xf numFmtId="0" fontId="7" fillId="0" borderId="14" xfId="53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4" fontId="2" fillId="0" borderId="14" xfId="53" applyNumberFormat="1" applyFont="1" applyFill="1" applyBorder="1" applyAlignment="1" applyProtection="1">
      <alignment horizontal="right" vertical="center"/>
      <protection hidden="1"/>
    </xf>
    <xf numFmtId="4" fontId="2" fillId="0" borderId="0" xfId="53" applyNumberFormat="1" applyFont="1" applyFill="1" applyBorder="1" applyAlignment="1" applyProtection="1">
      <alignment horizontal="right" vertical="center"/>
      <protection hidden="1"/>
    </xf>
    <xf numFmtId="165" fontId="2" fillId="0" borderId="0" xfId="53" applyNumberFormat="1" applyFont="1" applyFill="1" applyBorder="1" applyAlignment="1" applyProtection="1">
      <alignment horizontal="center" vertical="center"/>
      <protection/>
    </xf>
    <xf numFmtId="172" fontId="14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Alignment="1" applyProtection="1">
      <alignment horizontal="center" vertical="center"/>
      <protection/>
    </xf>
    <xf numFmtId="0" fontId="2" fillId="0" borderId="0" xfId="53" applyAlignment="1" applyProtection="1">
      <alignment horizontal="center" vertical="center"/>
      <protection/>
    </xf>
    <xf numFmtId="0" fontId="2" fillId="34" borderId="0" xfId="53" applyFont="1" applyFill="1" applyBorder="1" applyAlignment="1" applyProtection="1">
      <alignment horizontal="center" vertical="center"/>
      <protection locked="0"/>
    </xf>
    <xf numFmtId="0" fontId="2" fillId="34" borderId="0" xfId="53" applyFill="1" applyBorder="1" applyAlignment="1" applyProtection="1">
      <alignment horizontal="center" vertical="center"/>
      <protection locked="0"/>
    </xf>
    <xf numFmtId="165" fontId="2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36" borderId="0" xfId="53" applyFont="1" applyFill="1" applyAlignment="1" applyProtection="1">
      <alignment horizontal="left" vertical="top" wrapText="1"/>
      <protection/>
    </xf>
    <xf numFmtId="0" fontId="6" fillId="36" borderId="0" xfId="53" applyFont="1" applyFill="1" applyAlignment="1" applyProtection="1">
      <alignment horizontal="left" vertical="top"/>
      <protection/>
    </xf>
    <xf numFmtId="164" fontId="2" fillId="30" borderId="0" xfId="53" applyNumberFormat="1" applyFont="1" applyFill="1" applyBorder="1" applyAlignment="1" applyProtection="1">
      <alignment horizontal="left" vertical="top" wrapText="1"/>
      <protection locked="0"/>
    </xf>
    <xf numFmtId="173" fontId="14" fillId="30" borderId="0" xfId="53" applyNumberFormat="1" applyFont="1" applyFill="1" applyBorder="1" applyAlignment="1" applyProtection="1">
      <alignment horizontal="center" vertical="center"/>
      <protection locked="0"/>
    </xf>
    <xf numFmtId="0" fontId="2" fillId="38" borderId="42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[0] 2" xfId="43"/>
    <cellStyle name="Eingabe" xfId="44"/>
    <cellStyle name="Ergebnis" xfId="45"/>
    <cellStyle name="Erklärender Text" xfId="46"/>
    <cellStyle name="Euro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5</xdr:col>
      <xdr:colOff>47625</xdr:colOff>
      <xdr:row>1</xdr:row>
      <xdr:rowOff>771525</xdr:rowOff>
    </xdr:to>
    <xdr:pic>
      <xdr:nvPicPr>
        <xdr:cNvPr id="1" name="Picture 1" descr="LogoKammer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2"/>
  <sheetViews>
    <sheetView showGridLines="0" tabSelected="1" zoomScalePageLayoutView="0" workbookViewId="0" topLeftCell="A1">
      <selection activeCell="E7" sqref="E7:O8"/>
    </sheetView>
  </sheetViews>
  <sheetFormatPr defaultColWidth="9.140625" defaultRowHeight="15"/>
  <cols>
    <col min="1" max="1" width="1.8515625" style="2" customWidth="1"/>
    <col min="2" max="2" width="5.140625" style="1" customWidth="1"/>
    <col min="3" max="3" width="6.8515625" style="1" customWidth="1"/>
    <col min="4" max="4" width="7.57421875" style="1" customWidth="1"/>
    <col min="5" max="5" width="7.8515625" style="1" customWidth="1"/>
    <col min="6" max="6" width="9.00390625" style="1" customWidth="1"/>
    <col min="7" max="7" width="9.57421875" style="1" customWidth="1"/>
    <col min="8" max="8" width="6.57421875" style="1" customWidth="1"/>
    <col min="9" max="9" width="6.00390625" style="1" customWidth="1"/>
    <col min="10" max="10" width="4.7109375" style="1" customWidth="1"/>
    <col min="11" max="11" width="3.28125" style="1" customWidth="1"/>
    <col min="12" max="12" width="8.7109375" style="1" customWidth="1"/>
    <col min="13" max="13" width="3.421875" style="1" customWidth="1"/>
    <col min="14" max="14" width="1.1484375" style="1" customWidth="1"/>
    <col min="15" max="15" width="14.7109375" style="1" customWidth="1"/>
    <col min="16" max="17" width="1.28515625" style="1" customWidth="1"/>
    <col min="18" max="18" width="21.421875" style="1" hidden="1" customWidth="1"/>
    <col min="19" max="19" width="10.421875" style="1" hidden="1" customWidth="1"/>
    <col min="20" max="20" width="13.28125" style="1" hidden="1" customWidth="1"/>
    <col min="21" max="21" width="6.421875" style="1" hidden="1" customWidth="1"/>
    <col min="22" max="22" width="12.8515625" style="1" hidden="1" customWidth="1"/>
    <col min="23" max="23" width="4.8515625" style="1" customWidth="1"/>
    <col min="24" max="24" width="6.421875" style="1" customWidth="1"/>
    <col min="25" max="25" width="11.00390625" style="1" customWidth="1"/>
    <col min="26" max="26" width="6.421875" style="1" customWidth="1"/>
    <col min="27" max="27" width="5.8515625" style="1" customWidth="1"/>
    <col min="28" max="29" width="6.421875" style="1" customWidth="1"/>
    <col min="30" max="30" width="32.421875" style="1" customWidth="1"/>
    <col min="31" max="31" width="19.8515625" style="1" customWidth="1"/>
    <col min="32" max="248" width="6.421875" style="1" customWidth="1"/>
    <col min="249" max="16384" width="9.140625" style="1" customWidth="1"/>
  </cols>
  <sheetData>
    <row r="1" s="1" customFormat="1" ht="6.75" customHeight="1"/>
    <row r="2" spans="2:37" s="1" customFormat="1" ht="63" customHeight="1">
      <c r="B2" s="422"/>
      <c r="C2" s="423"/>
      <c r="D2" s="423"/>
      <c r="E2" s="423"/>
      <c r="G2" s="427" t="s">
        <v>90</v>
      </c>
      <c r="H2" s="428"/>
      <c r="I2" s="428"/>
      <c r="J2" s="428"/>
      <c r="K2" s="428"/>
      <c r="L2" s="428"/>
      <c r="M2" s="428"/>
      <c r="N2" s="428"/>
      <c r="O2" s="293" t="s">
        <v>89</v>
      </c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2:15" s="1" customFormat="1" ht="12" customHeight="1">
      <c r="B3" s="291"/>
      <c r="O3" s="290"/>
    </row>
    <row r="4" spans="2:25" s="1" customFormat="1" ht="12" customHeight="1">
      <c r="B4" s="289" t="s">
        <v>88</v>
      </c>
      <c r="Y4" s="154" t="s">
        <v>87</v>
      </c>
    </row>
    <row r="5" spans="2:25" s="1" customFormat="1" ht="12" customHeight="1">
      <c r="B5" s="289" t="s">
        <v>86</v>
      </c>
      <c r="Y5" s="154" t="s">
        <v>85</v>
      </c>
    </row>
    <row r="6" s="1" customFormat="1" ht="12.75" customHeight="1"/>
    <row r="7" spans="2:29" s="1" customFormat="1" ht="13.5" customHeight="1">
      <c r="B7" s="285" t="s">
        <v>84</v>
      </c>
      <c r="E7" s="429" t="s">
        <v>83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X7" s="288"/>
      <c r="Y7" s="154" t="s">
        <v>82</v>
      </c>
      <c r="AB7" s="287"/>
      <c r="AC7" s="286" t="s">
        <v>81</v>
      </c>
    </row>
    <row r="8" spans="2:29" s="1" customFormat="1" ht="13.5" customHeight="1">
      <c r="B8" s="285" t="s">
        <v>80</v>
      </c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X8" s="288"/>
      <c r="Y8" s="154" t="s">
        <v>79</v>
      </c>
      <c r="AB8" s="287"/>
      <c r="AC8" s="286" t="s">
        <v>78</v>
      </c>
    </row>
    <row r="9" s="1" customFormat="1" ht="3.75" customHeight="1"/>
    <row r="10" spans="2:25" s="1" customFormat="1" ht="13.5" customHeight="1">
      <c r="B10" s="285" t="s">
        <v>77</v>
      </c>
      <c r="E10" s="429" t="s">
        <v>76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X10" s="284"/>
      <c r="Y10" s="283" t="s">
        <v>75</v>
      </c>
    </row>
    <row r="11" spans="2:25" s="1" customFormat="1" ht="13.5" customHeight="1">
      <c r="B11" s="285" t="s">
        <v>74</v>
      </c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X11" s="284"/>
      <c r="Y11" s="283" t="s">
        <v>73</v>
      </c>
    </row>
    <row r="12" s="1" customFormat="1" ht="15.75" customHeight="1" thickBot="1"/>
    <row r="13" spans="2:30" s="1" customFormat="1" ht="4.5" customHeight="1">
      <c r="B13" s="211"/>
      <c r="C13" s="206"/>
      <c r="D13" s="206"/>
      <c r="E13" s="206"/>
      <c r="F13" s="206"/>
      <c r="G13" s="282"/>
      <c r="H13" s="16"/>
      <c r="I13" s="16"/>
      <c r="J13" s="16"/>
      <c r="K13" s="16"/>
      <c r="L13" s="16"/>
      <c r="M13" s="16"/>
      <c r="N13" s="16"/>
      <c r="O13" s="281"/>
      <c r="P13" s="13"/>
      <c r="W13" s="154"/>
      <c r="X13" s="390" t="s">
        <v>72</v>
      </c>
      <c r="Y13" s="391"/>
      <c r="Z13" s="391"/>
      <c r="AA13" s="391"/>
      <c r="AB13" s="391"/>
      <c r="AC13" s="391"/>
      <c r="AD13" s="392"/>
    </row>
    <row r="14" spans="2:30" s="1" customFormat="1" ht="11.25" customHeight="1">
      <c r="B14" s="408">
        <v>5000</v>
      </c>
      <c r="C14" s="409"/>
      <c r="D14" s="280" t="s">
        <v>71</v>
      </c>
      <c r="E14" s="13"/>
      <c r="F14" s="13"/>
      <c r="G14" s="430">
        <v>1.8</v>
      </c>
      <c r="H14" s="430"/>
      <c r="I14" s="280" t="s">
        <v>70</v>
      </c>
      <c r="J14" s="279"/>
      <c r="K14" s="279"/>
      <c r="L14" s="421">
        <f>B14*G14</f>
        <v>9000</v>
      </c>
      <c r="M14" s="421"/>
      <c r="N14" s="421"/>
      <c r="O14" s="278" t="s">
        <v>69</v>
      </c>
      <c r="P14" s="13"/>
      <c r="W14" s="154"/>
      <c r="X14" s="393"/>
      <c r="Y14" s="394"/>
      <c r="Z14" s="394"/>
      <c r="AA14" s="394"/>
      <c r="AB14" s="394"/>
      <c r="AC14" s="394"/>
      <c r="AD14" s="395"/>
    </row>
    <row r="15" spans="2:30" s="1" customFormat="1" ht="11.25" customHeight="1">
      <c r="B15" s="408"/>
      <c r="C15" s="409"/>
      <c r="D15" s="280" t="s">
        <v>68</v>
      </c>
      <c r="E15" s="13"/>
      <c r="F15" s="13"/>
      <c r="G15" s="430"/>
      <c r="H15" s="430"/>
      <c r="I15" s="280" t="s">
        <v>67</v>
      </c>
      <c r="J15" s="279"/>
      <c r="K15" s="279"/>
      <c r="L15" s="421"/>
      <c r="M15" s="421"/>
      <c r="N15" s="421"/>
      <c r="O15" s="278" t="s">
        <v>66</v>
      </c>
      <c r="P15" s="13"/>
      <c r="W15" s="154"/>
      <c r="X15" s="393"/>
      <c r="Y15" s="394"/>
      <c r="Z15" s="394"/>
      <c r="AA15" s="394"/>
      <c r="AB15" s="394"/>
      <c r="AC15" s="394"/>
      <c r="AD15" s="395"/>
    </row>
    <row r="16" spans="2:30" s="1" customFormat="1" ht="3.75" customHeight="1">
      <c r="B16" s="59"/>
      <c r="C16" s="270"/>
      <c r="D16" s="277"/>
      <c r="E16" s="277"/>
      <c r="F16" s="58"/>
      <c r="G16" s="276"/>
      <c r="H16" s="13"/>
      <c r="I16" s="275"/>
      <c r="J16" s="13"/>
      <c r="K16" s="13"/>
      <c r="L16" s="13"/>
      <c r="M16" s="275"/>
      <c r="N16" s="275"/>
      <c r="O16" s="274"/>
      <c r="P16" s="13"/>
      <c r="W16" s="154"/>
      <c r="X16" s="393"/>
      <c r="Y16" s="394"/>
      <c r="Z16" s="394"/>
      <c r="AA16" s="394"/>
      <c r="AB16" s="394"/>
      <c r="AC16" s="394"/>
      <c r="AD16" s="395"/>
    </row>
    <row r="17" spans="2:30" ht="3" customHeight="1">
      <c r="B17" s="56"/>
      <c r="C17" s="273"/>
      <c r="D17" s="270"/>
      <c r="E17" s="270"/>
      <c r="F17" s="52"/>
      <c r="G17" s="269"/>
      <c r="H17" s="272"/>
      <c r="I17" s="13"/>
      <c r="J17" s="272"/>
      <c r="K17" s="272"/>
      <c r="L17" s="272"/>
      <c r="M17" s="13"/>
      <c r="N17" s="13"/>
      <c r="O17" s="12"/>
      <c r="P17" s="13"/>
      <c r="W17" s="154"/>
      <c r="X17" s="393"/>
      <c r="Y17" s="394"/>
      <c r="Z17" s="394"/>
      <c r="AA17" s="394"/>
      <c r="AB17" s="394"/>
      <c r="AC17" s="394"/>
      <c r="AD17" s="395"/>
    </row>
    <row r="18" spans="2:30" ht="14.25" customHeight="1">
      <c r="B18" s="56"/>
      <c r="C18" s="271" t="s">
        <v>65</v>
      </c>
      <c r="D18" s="270"/>
      <c r="E18" s="270"/>
      <c r="F18" s="52"/>
      <c r="G18" s="269"/>
      <c r="H18" s="13"/>
      <c r="I18" s="13"/>
      <c r="J18" s="13"/>
      <c r="K18" s="13"/>
      <c r="L18" s="13"/>
      <c r="M18" s="13"/>
      <c r="N18" s="13"/>
      <c r="O18" s="12"/>
      <c r="P18" s="13"/>
      <c r="W18" s="154"/>
      <c r="X18" s="393"/>
      <c r="Y18" s="394"/>
      <c r="Z18" s="394"/>
      <c r="AA18" s="394"/>
      <c r="AB18" s="394"/>
      <c r="AC18" s="394"/>
      <c r="AD18" s="395"/>
    </row>
    <row r="19" spans="2:30" ht="3" customHeight="1">
      <c r="B19" s="56"/>
      <c r="C19" s="52"/>
      <c r="D19" s="52"/>
      <c r="E19" s="52"/>
      <c r="F19" s="52"/>
      <c r="G19" s="269"/>
      <c r="H19" s="13"/>
      <c r="I19" s="13"/>
      <c r="J19" s="13"/>
      <c r="K19" s="13"/>
      <c r="L19" s="13"/>
      <c r="M19" s="13"/>
      <c r="N19" s="13"/>
      <c r="O19" s="12"/>
      <c r="P19" s="13"/>
      <c r="W19" s="154"/>
      <c r="X19" s="393"/>
      <c r="Y19" s="394"/>
      <c r="Z19" s="394"/>
      <c r="AA19" s="394"/>
      <c r="AB19" s="394"/>
      <c r="AC19" s="394"/>
      <c r="AD19" s="395"/>
    </row>
    <row r="20" spans="2:30" ht="12.75">
      <c r="B20" s="14"/>
      <c r="C20" s="424" t="s">
        <v>64</v>
      </c>
      <c r="D20" s="264"/>
      <c r="E20" s="265" t="str">
        <f>IF(C20=""," ",VLOOKUP(C20,'Tab. PdA_DFP'!I5:L8,4))</f>
        <v>Zona residenziale C - Zona di espansione</v>
      </c>
      <c r="F20" s="264"/>
      <c r="G20" s="264"/>
      <c r="H20" s="264"/>
      <c r="I20" s="268"/>
      <c r="J20" s="264"/>
      <c r="K20" s="264"/>
      <c r="L20" s="264"/>
      <c r="M20" s="264"/>
      <c r="N20" s="267"/>
      <c r="O20" s="266" t="s">
        <v>63</v>
      </c>
      <c r="P20" s="13"/>
      <c r="X20" s="393"/>
      <c r="Y20" s="394"/>
      <c r="Z20" s="394"/>
      <c r="AA20" s="394"/>
      <c r="AB20" s="394"/>
      <c r="AC20" s="394"/>
      <c r="AD20" s="395"/>
    </row>
    <row r="21" spans="2:30" ht="12.75">
      <c r="B21" s="14"/>
      <c r="C21" s="425"/>
      <c r="D21" s="264"/>
      <c r="E21" s="265" t="str">
        <f>IF(C20=""," ",VLOOKUP(C20,'Tab. PdA_DFP'!I5:L8,2))</f>
        <v>Wohnbauzone C - Erweiterungszone</v>
      </c>
      <c r="F21" s="264"/>
      <c r="G21" s="264"/>
      <c r="H21" s="264"/>
      <c r="I21" s="264"/>
      <c r="J21" s="264"/>
      <c r="K21" s="264"/>
      <c r="L21" s="264"/>
      <c r="M21" s="264"/>
      <c r="N21" s="263"/>
      <c r="O21" s="262">
        <f ca="1">TODAY()</f>
        <v>41979</v>
      </c>
      <c r="P21" s="13"/>
      <c r="X21" s="393"/>
      <c r="Y21" s="394"/>
      <c r="Z21" s="394"/>
      <c r="AA21" s="394"/>
      <c r="AB21" s="394"/>
      <c r="AC21" s="394"/>
      <c r="AD21" s="395"/>
    </row>
    <row r="22" spans="1:30" s="49" customFormat="1" ht="2.25" customHeight="1" thickBot="1">
      <c r="A22" s="2"/>
      <c r="B22" s="261"/>
      <c r="C22" s="139"/>
      <c r="D22" s="139"/>
      <c r="E22" s="139"/>
      <c r="F22" s="139"/>
      <c r="G22" s="260"/>
      <c r="H22" s="260"/>
      <c r="I22" s="260"/>
      <c r="J22" s="139"/>
      <c r="K22" s="139"/>
      <c r="L22" s="139"/>
      <c r="M22" s="139"/>
      <c r="N22" s="259"/>
      <c r="O22" s="258"/>
      <c r="P22" s="50"/>
      <c r="R22" s="241"/>
      <c r="S22" s="50"/>
      <c r="X22" s="393"/>
      <c r="Y22" s="394"/>
      <c r="Z22" s="394"/>
      <c r="AA22" s="394"/>
      <c r="AB22" s="394"/>
      <c r="AC22" s="394"/>
      <c r="AD22" s="395"/>
    </row>
    <row r="23" spans="1:30" s="49" customFormat="1" ht="17.25" customHeight="1" thickBot="1">
      <c r="A23" s="2"/>
      <c r="B23" s="122"/>
      <c r="C23" s="50"/>
      <c r="D23" s="50"/>
      <c r="E23" s="50"/>
      <c r="F23" s="50"/>
      <c r="G23" s="121"/>
      <c r="H23" s="121"/>
      <c r="I23" s="121"/>
      <c r="J23" s="50"/>
      <c r="K23" s="50"/>
      <c r="L23" s="50"/>
      <c r="M23" s="50"/>
      <c r="N23" s="120"/>
      <c r="O23" s="257"/>
      <c r="P23" s="50"/>
      <c r="R23" s="50"/>
      <c r="S23" s="50"/>
      <c r="X23" s="393"/>
      <c r="Y23" s="394"/>
      <c r="Z23" s="394"/>
      <c r="AA23" s="394"/>
      <c r="AB23" s="394"/>
      <c r="AC23" s="394"/>
      <c r="AD23" s="395"/>
    </row>
    <row r="24" spans="1:30" s="49" customFormat="1" ht="15" customHeight="1" thickBot="1">
      <c r="A24" s="2"/>
      <c r="B24" s="129" t="s">
        <v>62</v>
      </c>
      <c r="C24" s="128" t="s">
        <v>61</v>
      </c>
      <c r="D24" s="126"/>
      <c r="E24" s="126"/>
      <c r="F24" s="126"/>
      <c r="G24" s="127"/>
      <c r="H24" s="127"/>
      <c r="I24" s="127"/>
      <c r="J24" s="126"/>
      <c r="K24" s="126"/>
      <c r="L24" s="126"/>
      <c r="M24" s="126"/>
      <c r="N24" s="125"/>
      <c r="O24" s="124"/>
      <c r="R24" s="50"/>
      <c r="S24" s="50"/>
      <c r="X24" s="396"/>
      <c r="Y24" s="397"/>
      <c r="Z24" s="397"/>
      <c r="AA24" s="397"/>
      <c r="AB24" s="397"/>
      <c r="AC24" s="397"/>
      <c r="AD24" s="398"/>
    </row>
    <row r="25" spans="1:19" s="49" customFormat="1" ht="15" customHeight="1">
      <c r="A25" s="2"/>
      <c r="B25" s="256" t="s">
        <v>60</v>
      </c>
      <c r="C25" s="254"/>
      <c r="D25" s="254"/>
      <c r="E25" s="254"/>
      <c r="F25" s="254"/>
      <c r="G25" s="255"/>
      <c r="H25" s="255"/>
      <c r="I25" s="255"/>
      <c r="J25" s="254"/>
      <c r="K25" s="254"/>
      <c r="L25" s="254"/>
      <c r="M25" s="254"/>
      <c r="N25" s="253"/>
      <c r="O25" s="252"/>
      <c r="P25" s="50"/>
      <c r="R25" s="50"/>
      <c r="S25" s="50"/>
    </row>
    <row r="26" spans="1:25" s="49" customFormat="1" ht="4.5" customHeight="1">
      <c r="A26" s="2"/>
      <c r="B26" s="157"/>
      <c r="C26" s="50"/>
      <c r="D26" s="50"/>
      <c r="E26" s="50"/>
      <c r="F26" s="50"/>
      <c r="G26" s="121"/>
      <c r="H26" s="121"/>
      <c r="I26" s="121"/>
      <c r="J26" s="50"/>
      <c r="K26" s="50"/>
      <c r="L26" s="50"/>
      <c r="M26" s="50"/>
      <c r="N26" s="120"/>
      <c r="O26" s="251"/>
      <c r="P26" s="50"/>
      <c r="R26" s="50"/>
      <c r="S26" s="50"/>
      <c r="Y26" s="238"/>
    </row>
    <row r="27" spans="1:25" s="246" customFormat="1" ht="15" customHeight="1">
      <c r="A27" s="76"/>
      <c r="B27" s="250" t="s">
        <v>59</v>
      </c>
      <c r="C27" s="245"/>
      <c r="D27" s="245"/>
      <c r="E27" s="201" t="s">
        <v>58</v>
      </c>
      <c r="F27" s="200"/>
      <c r="G27" s="249"/>
      <c r="H27" s="245" t="s">
        <v>57</v>
      </c>
      <c r="I27" s="248"/>
      <c r="J27" s="245"/>
      <c r="K27" s="245"/>
      <c r="L27" s="245"/>
      <c r="M27" s="245"/>
      <c r="N27" s="185"/>
      <c r="O27" s="184"/>
      <c r="P27" s="247"/>
      <c r="R27" s="247"/>
      <c r="S27" s="247"/>
      <c r="X27" s="49"/>
      <c r="Y27" s="238"/>
    </row>
    <row r="28" spans="1:25" s="49" customFormat="1" ht="15" customHeight="1">
      <c r="A28" s="2"/>
      <c r="B28" s="191" t="s">
        <v>56</v>
      </c>
      <c r="C28" s="190"/>
      <c r="D28" s="186"/>
      <c r="E28" s="188" t="s">
        <v>55</v>
      </c>
      <c r="F28" s="187"/>
      <c r="G28" s="189"/>
      <c r="H28" s="245" t="s">
        <v>54</v>
      </c>
      <c r="I28" s="187"/>
      <c r="J28" s="186"/>
      <c r="K28" s="186"/>
      <c r="L28" s="186"/>
      <c r="M28" s="186"/>
      <c r="N28" s="185"/>
      <c r="O28" s="184"/>
      <c r="P28" s="50"/>
      <c r="R28" s="50"/>
      <c r="S28" s="50"/>
      <c r="Y28" s="238"/>
    </row>
    <row r="29" spans="1:25" s="49" customFormat="1" ht="15" customHeight="1">
      <c r="A29" s="2"/>
      <c r="B29" s="418">
        <f>VLOOKUP(C20,'Tab. PdA_DFP'!A19:D22,2,FALSE)</f>
        <v>1500</v>
      </c>
      <c r="C29" s="419"/>
      <c r="D29" s="27" t="s">
        <v>30</v>
      </c>
      <c r="E29" s="181">
        <f>VLOOKUP(C20,'Tab. PdA_DFP'!A19:D22,4,FALSE)</f>
        <v>0.15</v>
      </c>
      <c r="F29" s="68" t="s">
        <v>27</v>
      </c>
      <c r="G29" s="68"/>
      <c r="H29" s="426"/>
      <c r="I29" s="426"/>
      <c r="J29" s="244">
        <f>VLOOKUP(B14,'Tab. PdA_DFP'!D4:G12,4,TRUE)</f>
        <v>2.8</v>
      </c>
      <c r="K29" s="420"/>
      <c r="L29" s="420"/>
      <c r="M29" s="55"/>
      <c r="N29" s="180"/>
      <c r="O29" s="179"/>
      <c r="P29" s="50"/>
      <c r="R29" s="50"/>
      <c r="S29" s="50"/>
      <c r="Y29" s="238"/>
    </row>
    <row r="30" spans="1:25" s="49" customFormat="1" ht="2.25" customHeight="1">
      <c r="A30" s="2"/>
      <c r="B30" s="243"/>
      <c r="C30" s="241"/>
      <c r="D30" s="241"/>
      <c r="E30" s="241"/>
      <c r="F30" s="241"/>
      <c r="G30" s="242"/>
      <c r="H30" s="242"/>
      <c r="I30" s="242"/>
      <c r="J30" s="241"/>
      <c r="K30" s="241"/>
      <c r="L30" s="241"/>
      <c r="M30" s="241"/>
      <c r="N30" s="240"/>
      <c r="O30" s="239"/>
      <c r="P30" s="50"/>
      <c r="R30" s="50"/>
      <c r="S30" s="50"/>
      <c r="Y30" s="238"/>
    </row>
    <row r="31" spans="1:25" s="49" customFormat="1" ht="15" customHeight="1">
      <c r="A31" s="2"/>
      <c r="B31" s="157" t="s">
        <v>53</v>
      </c>
      <c r="C31" s="50"/>
      <c r="D31" s="50"/>
      <c r="E31" s="50"/>
      <c r="F31" s="50"/>
      <c r="G31" s="121"/>
      <c r="H31" s="121"/>
      <c r="I31" s="121"/>
      <c r="J31" s="50"/>
      <c r="K31" s="50"/>
      <c r="L31" s="50"/>
      <c r="M31" s="50"/>
      <c r="N31" s="120"/>
      <c r="O31" s="119"/>
      <c r="P31" s="1"/>
      <c r="R31" s="50"/>
      <c r="S31" s="50"/>
      <c r="Y31" s="238"/>
    </row>
    <row r="32" spans="1:25" s="22" customFormat="1" ht="15" customHeight="1">
      <c r="A32" s="34"/>
      <c r="B32" s="403">
        <f>B29</f>
        <v>1500</v>
      </c>
      <c r="C32" s="404"/>
      <c r="D32" s="27" t="s">
        <v>30</v>
      </c>
      <c r="E32" s="27" t="s">
        <v>26</v>
      </c>
      <c r="F32" s="173">
        <f>B14/10000</f>
        <v>0.5</v>
      </c>
      <c r="G32" s="68" t="s">
        <v>29</v>
      </c>
      <c r="H32" s="407">
        <f>J29</f>
        <v>2.8</v>
      </c>
      <c r="I32" s="407"/>
      <c r="J32" s="27"/>
      <c r="K32" s="27"/>
      <c r="L32" s="401"/>
      <c r="M32" s="401"/>
      <c r="N32" s="169" t="s">
        <v>24</v>
      </c>
      <c r="O32" s="168">
        <f>B32*F32*H32</f>
        <v>2100</v>
      </c>
      <c r="P32" s="172"/>
      <c r="R32" s="24"/>
      <c r="S32" s="24"/>
      <c r="X32" s="49"/>
      <c r="Y32" s="238"/>
    </row>
    <row r="33" spans="1:25" s="49" customFormat="1" ht="2.25" customHeight="1">
      <c r="A33" s="2"/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71"/>
      <c r="R33" s="50"/>
      <c r="S33" s="50"/>
      <c r="Y33" s="238"/>
    </row>
    <row r="34" spans="1:25" s="49" customFormat="1" ht="15" customHeight="1">
      <c r="A34" s="2"/>
      <c r="B34" s="157" t="s">
        <v>52</v>
      </c>
      <c r="C34" s="50"/>
      <c r="D34" s="50"/>
      <c r="E34" s="50"/>
      <c r="F34" s="50"/>
      <c r="G34" s="121"/>
      <c r="H34" s="121"/>
      <c r="I34" s="121"/>
      <c r="J34" s="50"/>
      <c r="K34" s="50"/>
      <c r="L34" s="50"/>
      <c r="M34" s="50"/>
      <c r="N34" s="120"/>
      <c r="O34" s="119"/>
      <c r="P34" s="1"/>
      <c r="R34" s="50"/>
      <c r="S34" s="50"/>
      <c r="Y34" s="238"/>
    </row>
    <row r="35" spans="1:25" s="22" customFormat="1" ht="15" customHeight="1">
      <c r="A35" s="34"/>
      <c r="B35" s="405">
        <f>E29</f>
        <v>0.15</v>
      </c>
      <c r="C35" s="406"/>
      <c r="D35" s="169" t="s">
        <v>27</v>
      </c>
      <c r="E35" s="27" t="s">
        <v>26</v>
      </c>
      <c r="F35" s="170">
        <f>L14</f>
        <v>9000</v>
      </c>
      <c r="G35" s="68" t="s">
        <v>25</v>
      </c>
      <c r="H35" s="407">
        <f>J29</f>
        <v>2.8</v>
      </c>
      <c r="I35" s="407"/>
      <c r="J35" s="27"/>
      <c r="K35" s="27"/>
      <c r="L35" s="401"/>
      <c r="M35" s="401"/>
      <c r="N35" s="169" t="s">
        <v>24</v>
      </c>
      <c r="O35" s="168">
        <f>B35*F35*H35</f>
        <v>3779.9999999999995</v>
      </c>
      <c r="R35" s="24"/>
      <c r="S35" s="24"/>
      <c r="X35" s="49"/>
      <c r="Y35" s="167"/>
    </row>
    <row r="36" spans="1:19" s="49" customFormat="1" ht="2.25" customHeight="1">
      <c r="A36" s="2"/>
      <c r="B36" s="222"/>
      <c r="C36" s="237"/>
      <c r="D36" s="101"/>
      <c r="E36" s="36"/>
      <c r="F36" s="100"/>
      <c r="G36" s="68"/>
      <c r="H36" s="28"/>
      <c r="I36" s="28"/>
      <c r="J36" s="50"/>
      <c r="K36" s="36"/>
      <c r="L36" s="50"/>
      <c r="M36" s="221"/>
      <c r="N36" s="221"/>
      <c r="O36" s="119"/>
      <c r="R36" s="50"/>
      <c r="S36" s="50"/>
    </row>
    <row r="37" spans="1:26" s="49" customFormat="1" ht="15" customHeight="1">
      <c r="A37" s="2"/>
      <c r="B37" s="166" t="s">
        <v>23</v>
      </c>
      <c r="C37" s="236"/>
      <c r="D37" s="235"/>
      <c r="E37" s="231"/>
      <c r="F37" s="234"/>
      <c r="G37" s="233"/>
      <c r="H37" s="232"/>
      <c r="I37" s="232"/>
      <c r="J37" s="230"/>
      <c r="K37" s="231"/>
      <c r="L37" s="230"/>
      <c r="M37" s="159"/>
      <c r="N37" s="159"/>
      <c r="O37" s="229">
        <f>SUM(O32:O35)</f>
        <v>5880</v>
      </c>
      <c r="R37" s="50"/>
      <c r="S37" s="50"/>
      <c r="Y37" s="136"/>
      <c r="Z37" s="35"/>
    </row>
    <row r="38" spans="1:26" s="49" customFormat="1" ht="15" customHeight="1">
      <c r="A38" s="2"/>
      <c r="B38" s="157" t="s">
        <v>22</v>
      </c>
      <c r="C38" s="102"/>
      <c r="D38" s="101"/>
      <c r="E38" s="36"/>
      <c r="F38" s="100"/>
      <c r="G38" s="68"/>
      <c r="H38" s="152">
        <f>VLOOKUP(O37,DBFTab10,5,TRUE)</f>
        <v>2</v>
      </c>
      <c r="I38" s="156"/>
      <c r="J38" s="50"/>
      <c r="K38" s="36"/>
      <c r="L38" s="50"/>
      <c r="M38" s="99"/>
      <c r="N38" s="99"/>
      <c r="O38" s="155"/>
      <c r="R38" s="50"/>
      <c r="S38" s="50"/>
      <c r="Y38" s="136"/>
      <c r="Z38" s="35"/>
    </row>
    <row r="39" spans="2:31" ht="12.75">
      <c r="B39" s="153" t="s">
        <v>21</v>
      </c>
      <c r="C39" s="13"/>
      <c r="D39" s="13"/>
      <c r="E39" s="13"/>
      <c r="F39" s="13"/>
      <c r="H39" s="152">
        <f>INDEX(DBFTab10,H38,1)</f>
        <v>5000</v>
      </c>
      <c r="I39" s="152">
        <f>INDEX(DBFTab10,H38,4)</f>
        <v>0.53</v>
      </c>
      <c r="J39" s="402">
        <f>IF(O37&lt;'Tab. PdA_DFP'!$L$16,'Tab. PdA_DFP'!O16,IF(O37&gt;'Tab. PdA_DFP'!$L$31,'Tab. PdA_DFP'!O31,I39+(I40-I39)/(H40-H39)*(O37-H39)))</f>
        <v>0.5264800000000001</v>
      </c>
      <c r="K39" s="402"/>
      <c r="L39" s="402"/>
      <c r="M39" s="13"/>
      <c r="N39" s="13"/>
      <c r="O39" s="410"/>
      <c r="AE39" s="228"/>
    </row>
    <row r="40" spans="2:31" ht="12.75">
      <c r="B40" s="153" t="s">
        <v>20</v>
      </c>
      <c r="C40" s="13"/>
      <c r="D40" s="13"/>
      <c r="E40" s="13"/>
      <c r="F40" s="13"/>
      <c r="G40" s="13"/>
      <c r="H40" s="152">
        <f>INDEX(DBFTab10,H38+1,1)</f>
        <v>10000</v>
      </c>
      <c r="I40" s="152">
        <f>INDEX(DBFTab10,H38+1,4)</f>
        <v>0.51</v>
      </c>
      <c r="J40" s="402"/>
      <c r="K40" s="402"/>
      <c r="L40" s="402"/>
      <c r="M40" s="13"/>
      <c r="N40" s="13"/>
      <c r="O40" s="411"/>
      <c r="AE40" s="227"/>
    </row>
    <row r="41" spans="2:15" ht="6" customHeight="1">
      <c r="B41" s="15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50"/>
    </row>
    <row r="42" spans="2:31" ht="12.75">
      <c r="B42" s="149" t="s">
        <v>51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226">
        <f>O37*J39</f>
        <v>3095.7024</v>
      </c>
      <c r="AE42" s="225"/>
    </row>
    <row r="43" spans="1:26" s="49" customFormat="1" ht="8.25" customHeight="1" thickBot="1">
      <c r="A43" s="2"/>
      <c r="B43" s="146"/>
      <c r="C43" s="145"/>
      <c r="D43" s="144"/>
      <c r="E43" s="140"/>
      <c r="F43" s="143"/>
      <c r="G43" s="142"/>
      <c r="H43" s="141"/>
      <c r="I43" s="141"/>
      <c r="J43" s="139"/>
      <c r="K43" s="140"/>
      <c r="L43" s="139"/>
      <c r="M43" s="138"/>
      <c r="N43" s="138"/>
      <c r="O43" s="137"/>
      <c r="R43" s="50"/>
      <c r="S43" s="50"/>
      <c r="Y43" s="136"/>
      <c r="Z43" s="35"/>
    </row>
    <row r="44" spans="1:26" s="83" customFormat="1" ht="19.5" customHeight="1" thickBot="1">
      <c r="A44" s="97"/>
      <c r="B44" s="96" t="s">
        <v>50</v>
      </c>
      <c r="C44" s="95"/>
      <c r="D44" s="94"/>
      <c r="E44" s="90"/>
      <c r="F44" s="93"/>
      <c r="G44" s="92"/>
      <c r="H44" s="91"/>
      <c r="I44" s="91"/>
      <c r="J44" s="89"/>
      <c r="K44" s="90"/>
      <c r="L44" s="89"/>
      <c r="M44" s="88"/>
      <c r="N44" s="88"/>
      <c r="O44" s="105">
        <f>O42+O37</f>
        <v>8975.7024</v>
      </c>
      <c r="R44" s="86"/>
      <c r="S44" s="86"/>
      <c r="Y44" s="130"/>
      <c r="Z44" s="84"/>
    </row>
    <row r="45" spans="1:26" s="83" customFormat="1" ht="9.75" customHeight="1" thickBot="1">
      <c r="A45" s="97"/>
      <c r="B45" s="103"/>
      <c r="C45" s="102"/>
      <c r="D45" s="135"/>
      <c r="E45" s="131"/>
      <c r="F45" s="134"/>
      <c r="G45" s="133"/>
      <c r="H45" s="132"/>
      <c r="I45" s="132"/>
      <c r="J45" s="86"/>
      <c r="K45" s="131"/>
      <c r="L45" s="86"/>
      <c r="M45" s="99"/>
      <c r="N45" s="99"/>
      <c r="O45" s="112"/>
      <c r="R45" s="86"/>
      <c r="S45" s="86"/>
      <c r="Y45" s="130"/>
      <c r="Z45" s="84"/>
    </row>
    <row r="46" spans="1:19" s="49" customFormat="1" ht="15" customHeight="1" thickBot="1">
      <c r="A46" s="2"/>
      <c r="B46" s="129" t="s">
        <v>49</v>
      </c>
      <c r="C46" s="128" t="s">
        <v>48</v>
      </c>
      <c r="D46" s="126"/>
      <c r="E46" s="126"/>
      <c r="F46" s="126"/>
      <c r="G46" s="127"/>
      <c r="H46" s="127"/>
      <c r="I46" s="127"/>
      <c r="J46" s="126"/>
      <c r="K46" s="126"/>
      <c r="L46" s="126"/>
      <c r="M46" s="126"/>
      <c r="N46" s="125"/>
      <c r="O46" s="124"/>
      <c r="R46" s="50"/>
      <c r="S46" s="50"/>
    </row>
    <row r="47" spans="1:19" s="49" customFormat="1" ht="3.75" customHeight="1">
      <c r="A47" s="2"/>
      <c r="B47" s="123"/>
      <c r="C47" s="50"/>
      <c r="D47" s="50"/>
      <c r="E47" s="50"/>
      <c r="F47" s="50"/>
      <c r="G47" s="121"/>
      <c r="H47" s="121"/>
      <c r="I47" s="121"/>
      <c r="J47" s="50"/>
      <c r="K47" s="50"/>
      <c r="L47" s="50"/>
      <c r="M47" s="50"/>
      <c r="N47" s="120"/>
      <c r="O47" s="119"/>
      <c r="R47" s="50"/>
      <c r="S47" s="50"/>
    </row>
    <row r="48" spans="1:19" s="35" customFormat="1" ht="24.75" customHeight="1">
      <c r="A48" s="2"/>
      <c r="B48" s="399" t="s">
        <v>47</v>
      </c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224"/>
      <c r="O48" s="223"/>
      <c r="R48" s="36"/>
      <c r="S48" s="36"/>
    </row>
    <row r="49" spans="1:30" s="35" customFormat="1" ht="31.5" customHeight="1">
      <c r="A49" s="2"/>
      <c r="B49" s="412" t="s">
        <v>46</v>
      </c>
      <c r="C49" s="413"/>
      <c r="D49" s="413"/>
      <c r="E49" s="413"/>
      <c r="F49" s="413"/>
      <c r="G49" s="413"/>
      <c r="H49" s="413"/>
      <c r="I49" s="413"/>
      <c r="J49" s="413"/>
      <c r="K49" s="413"/>
      <c r="L49" s="48">
        <v>20</v>
      </c>
      <c r="M49" s="47" t="s">
        <v>3</v>
      </c>
      <c r="N49" s="36"/>
      <c r="O49" s="46">
        <f>IF(L49="","",O$44*L49/100)</f>
        <v>1795.14048</v>
      </c>
      <c r="R49" s="36"/>
      <c r="S49" s="36"/>
      <c r="AD49" s="60"/>
    </row>
    <row r="50" spans="1:19" s="49" customFormat="1" ht="2.25" customHeight="1">
      <c r="A50" s="2"/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7"/>
      <c r="R50" s="50"/>
      <c r="S50" s="50"/>
    </row>
    <row r="51" spans="1:19" s="49" customFormat="1" ht="2.25" customHeight="1">
      <c r="A51" s="2"/>
      <c r="B51" s="414" t="s">
        <v>45</v>
      </c>
      <c r="C51" s="415"/>
      <c r="D51" s="415"/>
      <c r="E51" s="415"/>
      <c r="F51" s="415"/>
      <c r="G51" s="415"/>
      <c r="H51" s="415"/>
      <c r="I51" s="415"/>
      <c r="J51" s="415"/>
      <c r="K51" s="415"/>
      <c r="L51" s="50"/>
      <c r="M51" s="120"/>
      <c r="N51" s="50"/>
      <c r="O51" s="223"/>
      <c r="R51" s="50"/>
      <c r="S51" s="50"/>
    </row>
    <row r="52" spans="1:19" s="35" customFormat="1" ht="31.5" customHeight="1">
      <c r="A52" s="2"/>
      <c r="B52" s="416"/>
      <c r="C52" s="417"/>
      <c r="D52" s="417"/>
      <c r="E52" s="417"/>
      <c r="F52" s="417"/>
      <c r="G52" s="417"/>
      <c r="H52" s="417"/>
      <c r="I52" s="417"/>
      <c r="J52" s="417"/>
      <c r="K52" s="417"/>
      <c r="L52" s="48">
        <v>0</v>
      </c>
      <c r="M52" s="47" t="s">
        <v>3</v>
      </c>
      <c r="N52" s="36"/>
      <c r="O52" s="46">
        <f>IF(L52="","",O$44*L52/100)</f>
        <v>0</v>
      </c>
      <c r="R52" s="36"/>
      <c r="S52" s="36"/>
    </row>
    <row r="53" spans="1:19" s="49" customFormat="1" ht="2.25" customHeight="1">
      <c r="A53" s="2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7"/>
      <c r="R53" s="50"/>
      <c r="S53" s="50"/>
    </row>
    <row r="54" spans="1:19" s="49" customFormat="1" ht="2.25" customHeight="1">
      <c r="A54" s="2"/>
      <c r="B54" s="123"/>
      <c r="C54" s="50"/>
      <c r="D54" s="50"/>
      <c r="E54" s="50"/>
      <c r="F54" s="50"/>
      <c r="G54" s="121"/>
      <c r="H54" s="121"/>
      <c r="I54" s="121"/>
      <c r="J54" s="50"/>
      <c r="K54" s="50"/>
      <c r="L54" s="50"/>
      <c r="M54" s="120"/>
      <c r="N54" s="50"/>
      <c r="O54" s="223"/>
      <c r="R54" s="50"/>
      <c r="S54" s="50"/>
    </row>
    <row r="55" spans="1:19" s="35" customFormat="1" ht="19.5" customHeight="1">
      <c r="A55" s="2"/>
      <c r="B55" s="412" t="s">
        <v>44</v>
      </c>
      <c r="C55" s="413"/>
      <c r="D55" s="413"/>
      <c r="E55" s="413"/>
      <c r="F55" s="413"/>
      <c r="G55" s="413"/>
      <c r="H55" s="413"/>
      <c r="I55" s="413"/>
      <c r="J55" s="413"/>
      <c r="K55" s="413"/>
      <c r="L55" s="29">
        <v>20</v>
      </c>
      <c r="M55" s="47" t="s">
        <v>3</v>
      </c>
      <c r="N55" s="36"/>
      <c r="O55" s="46">
        <f>IF(L55="","",O$44*L55/100)</f>
        <v>1795.14048</v>
      </c>
      <c r="R55" s="36"/>
      <c r="S55" s="36"/>
    </row>
    <row r="56" spans="1:19" s="49" customFormat="1" ht="2.25" customHeight="1">
      <c r="A56" s="2"/>
      <c r="B56" s="5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7"/>
      <c r="R56" s="50"/>
      <c r="S56" s="50"/>
    </row>
    <row r="57" spans="1:19" s="49" customFormat="1" ht="2.25" customHeight="1" thickBot="1">
      <c r="A57" s="2"/>
      <c r="B57" s="222"/>
      <c r="C57" s="102"/>
      <c r="D57" s="101"/>
      <c r="E57" s="36"/>
      <c r="F57" s="100"/>
      <c r="G57" s="68"/>
      <c r="H57" s="28"/>
      <c r="I57" s="28"/>
      <c r="J57" s="50"/>
      <c r="K57" s="36"/>
      <c r="L57" s="50"/>
      <c r="M57" s="221"/>
      <c r="N57" s="221"/>
      <c r="O57" s="119"/>
      <c r="R57" s="50"/>
      <c r="S57" s="50"/>
    </row>
    <row r="58" spans="1:19" s="49" customFormat="1" ht="15" customHeight="1" thickBot="1">
      <c r="A58" s="2"/>
      <c r="B58" s="96" t="s">
        <v>43</v>
      </c>
      <c r="C58" s="95"/>
      <c r="D58" s="220"/>
      <c r="E58" s="216"/>
      <c r="F58" s="219"/>
      <c r="G58" s="218"/>
      <c r="H58" s="217"/>
      <c r="I58" s="217"/>
      <c r="J58" s="215"/>
      <c r="K58" s="216"/>
      <c r="L58" s="215"/>
      <c r="M58" s="88"/>
      <c r="N58" s="88"/>
      <c r="O58" s="214">
        <f>SUM(O49:O56)</f>
        <v>3590.28096</v>
      </c>
      <c r="R58" s="50"/>
      <c r="S58" s="50"/>
    </row>
    <row r="59" spans="1:19" s="49" customFormat="1" ht="7.5" customHeight="1" thickBot="1">
      <c r="A59" s="2"/>
      <c r="B59" s="103"/>
      <c r="C59" s="102"/>
      <c r="D59" s="101"/>
      <c r="E59" s="36"/>
      <c r="F59" s="100"/>
      <c r="G59" s="68"/>
      <c r="H59" s="28"/>
      <c r="I59" s="28"/>
      <c r="J59" s="50"/>
      <c r="K59" s="36"/>
      <c r="L59" s="50"/>
      <c r="M59" s="99"/>
      <c r="N59" s="99"/>
      <c r="O59" s="98"/>
      <c r="R59" s="50"/>
      <c r="S59" s="50"/>
    </row>
    <row r="60" spans="1:26" s="83" customFormat="1" ht="24" customHeight="1" thickBot="1">
      <c r="A60" s="97"/>
      <c r="B60" s="96" t="s">
        <v>42</v>
      </c>
      <c r="C60" s="95"/>
      <c r="D60" s="94"/>
      <c r="E60" s="90"/>
      <c r="F60" s="93"/>
      <c r="G60" s="92"/>
      <c r="H60" s="91"/>
      <c r="I60" s="91"/>
      <c r="J60" s="89"/>
      <c r="K60" s="90"/>
      <c r="L60" s="89"/>
      <c r="M60" s="88"/>
      <c r="N60" s="88"/>
      <c r="O60" s="105">
        <f>O58+O44</f>
        <v>12565.98336</v>
      </c>
      <c r="R60" s="86"/>
      <c r="S60" s="86"/>
      <c r="Y60" s="130"/>
      <c r="Z60" s="84"/>
    </row>
    <row r="61" spans="1:26" s="83" customFormat="1" ht="19.5" customHeight="1" thickBot="1">
      <c r="A61" s="97"/>
      <c r="B61" s="213"/>
      <c r="C61" s="102"/>
      <c r="D61" s="135"/>
      <c r="E61" s="131"/>
      <c r="F61" s="134"/>
      <c r="G61" s="133"/>
      <c r="H61" s="132"/>
      <c r="I61" s="132"/>
      <c r="J61" s="86"/>
      <c r="K61" s="131"/>
      <c r="L61" s="86"/>
      <c r="M61" s="99"/>
      <c r="N61" s="99"/>
      <c r="O61" s="212"/>
      <c r="R61" s="86"/>
      <c r="S61" s="86"/>
      <c r="Y61" s="130"/>
      <c r="Z61" s="84"/>
    </row>
    <row r="62" spans="1:19" s="49" customFormat="1" ht="15" customHeight="1" thickBot="1">
      <c r="A62" s="2"/>
      <c r="B62" s="81" t="s">
        <v>41</v>
      </c>
      <c r="C62" s="82" t="s">
        <v>40</v>
      </c>
      <c r="D62" s="78"/>
      <c r="E62" s="78"/>
      <c r="F62" s="78"/>
      <c r="G62" s="80"/>
      <c r="H62" s="80"/>
      <c r="I62" s="80"/>
      <c r="J62" s="78"/>
      <c r="K62" s="78"/>
      <c r="L62" s="78"/>
      <c r="M62" s="79"/>
      <c r="N62" s="78"/>
      <c r="O62" s="77"/>
      <c r="R62" s="50"/>
      <c r="S62" s="50"/>
    </row>
    <row r="63" spans="1:19" s="49" customFormat="1" ht="5.25" customHeight="1">
      <c r="A63" s="2"/>
      <c r="B63" s="211"/>
      <c r="C63" s="210"/>
      <c r="D63" s="210"/>
      <c r="E63" s="210"/>
      <c r="F63" s="210"/>
      <c r="G63" s="210"/>
      <c r="H63" s="210"/>
      <c r="I63" s="210"/>
      <c r="J63" s="210"/>
      <c r="K63" s="209"/>
      <c r="L63" s="208"/>
      <c r="M63" s="207"/>
      <c r="N63" s="206"/>
      <c r="O63" s="205"/>
      <c r="R63" s="50"/>
      <c r="S63" s="50"/>
    </row>
    <row r="64" spans="1:19" s="49" customFormat="1" ht="15" customHeight="1">
      <c r="A64" s="389">
        <f>IF(B64=FALSE,"",B64)</f>
        <v>1</v>
      </c>
      <c r="B64" s="431">
        <v>1</v>
      </c>
      <c r="C64" s="75" t="s">
        <v>39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4"/>
      <c r="R64" s="50"/>
      <c r="S64" s="50"/>
    </row>
    <row r="65" spans="1:19" s="49" customFormat="1" ht="15" customHeight="1">
      <c r="A65" s="2"/>
      <c r="B65" s="157" t="s">
        <v>38</v>
      </c>
      <c r="C65" s="50"/>
      <c r="D65" s="50"/>
      <c r="E65" s="50"/>
      <c r="F65" s="50"/>
      <c r="G65" s="121"/>
      <c r="H65" s="121"/>
      <c r="I65" s="121"/>
      <c r="J65" s="50"/>
      <c r="K65" s="50"/>
      <c r="L65" s="50"/>
      <c r="M65" s="50"/>
      <c r="N65" s="120"/>
      <c r="O65" s="204"/>
      <c r="P65" s="50"/>
      <c r="R65" s="50"/>
      <c r="S65" s="50"/>
    </row>
    <row r="66" spans="1:19" s="193" customFormat="1" ht="15" customHeight="1">
      <c r="A66" s="203"/>
      <c r="B66" s="202" t="s">
        <v>37</v>
      </c>
      <c r="C66" s="197"/>
      <c r="D66" s="197"/>
      <c r="E66" s="201" t="s">
        <v>36</v>
      </c>
      <c r="F66" s="200"/>
      <c r="G66" s="199"/>
      <c r="H66" s="197" t="s">
        <v>35</v>
      </c>
      <c r="I66" s="198"/>
      <c r="J66" s="197"/>
      <c r="K66" s="197"/>
      <c r="L66" s="197"/>
      <c r="M66" s="197"/>
      <c r="N66" s="196"/>
      <c r="O66" s="195"/>
      <c r="P66" s="194"/>
      <c r="R66" s="194"/>
      <c r="S66" s="194"/>
    </row>
    <row r="67" spans="1:19" s="182" customFormat="1" ht="15" customHeight="1">
      <c r="A67" s="192"/>
      <c r="B67" s="191" t="s">
        <v>34</v>
      </c>
      <c r="C67" s="190"/>
      <c r="D67" s="186"/>
      <c r="E67" s="188" t="s">
        <v>33</v>
      </c>
      <c r="F67" s="187"/>
      <c r="G67" s="189"/>
      <c r="H67" s="188" t="s">
        <v>32</v>
      </c>
      <c r="I67" s="187"/>
      <c r="J67" s="186"/>
      <c r="K67" s="186"/>
      <c r="L67" s="186"/>
      <c r="M67" s="186"/>
      <c r="N67" s="185"/>
      <c r="O67" s="184"/>
      <c r="P67" s="183"/>
      <c r="R67" s="183"/>
      <c r="S67" s="183"/>
    </row>
    <row r="68" spans="1:19" s="49" customFormat="1" ht="15" customHeight="1">
      <c r="A68" s="2"/>
      <c r="B68" s="418">
        <f>VLOOKUP(C20,'Tab. PdA_DFP'!A44:D47,2,FALSE)</f>
        <v>1500</v>
      </c>
      <c r="C68" s="419"/>
      <c r="D68" s="27" t="s">
        <v>30</v>
      </c>
      <c r="E68" s="181">
        <f>VLOOKUP(C20,'Tab. PdA_DFP'!A44:D47,4,FALSE)</f>
        <v>0.052</v>
      </c>
      <c r="F68" s="68" t="s">
        <v>27</v>
      </c>
      <c r="G68" s="68"/>
      <c r="H68" s="401">
        <f>VLOOKUP(B14,'Tab. PdA_DFP'!D28:G37,4,TRUE)</f>
        <v>2</v>
      </c>
      <c r="I68" s="401"/>
      <c r="J68" s="24"/>
      <c r="K68" s="420"/>
      <c r="L68" s="420"/>
      <c r="M68" s="55"/>
      <c r="N68" s="180"/>
      <c r="O68" s="179"/>
      <c r="P68" s="50"/>
      <c r="R68" s="50"/>
      <c r="S68" s="50"/>
    </row>
    <row r="69" spans="1:19" s="49" customFormat="1" ht="15" customHeight="1">
      <c r="A69" s="2"/>
      <c r="B69" s="178" t="s">
        <v>31</v>
      </c>
      <c r="C69" s="176"/>
      <c r="D69" s="176"/>
      <c r="E69" s="176"/>
      <c r="F69" s="176"/>
      <c r="G69" s="177"/>
      <c r="H69" s="177"/>
      <c r="I69" s="177"/>
      <c r="J69" s="176"/>
      <c r="K69" s="176"/>
      <c r="L69" s="176"/>
      <c r="M69" s="176"/>
      <c r="N69" s="175"/>
      <c r="O69" s="174"/>
      <c r="P69" s="1"/>
      <c r="R69" s="50"/>
      <c r="S69" s="50"/>
    </row>
    <row r="70" spans="1:19" s="22" customFormat="1" ht="15" customHeight="1">
      <c r="A70" s="34"/>
      <c r="B70" s="403">
        <f>B68</f>
        <v>1500</v>
      </c>
      <c r="C70" s="404"/>
      <c r="D70" s="27" t="s">
        <v>30</v>
      </c>
      <c r="E70" s="27" t="s">
        <v>26</v>
      </c>
      <c r="F70" s="173">
        <f>B14/10000</f>
        <v>0.5</v>
      </c>
      <c r="G70" s="68" t="s">
        <v>29</v>
      </c>
      <c r="H70" s="407">
        <f>H68</f>
        <v>2</v>
      </c>
      <c r="I70" s="407"/>
      <c r="J70" s="27"/>
      <c r="K70" s="27"/>
      <c r="L70" s="401"/>
      <c r="M70" s="401"/>
      <c r="N70" s="169" t="s">
        <v>24</v>
      </c>
      <c r="O70" s="168">
        <f>IF(B64=1,B70*F70*H70,"")</f>
        <v>1500</v>
      </c>
      <c r="P70" s="172"/>
      <c r="R70" s="24"/>
      <c r="S70" s="24"/>
    </row>
    <row r="71" spans="1:19" s="49" customFormat="1" ht="2.25" customHeight="1">
      <c r="A71" s="2"/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171"/>
      <c r="R71" s="50"/>
      <c r="S71" s="50"/>
    </row>
    <row r="72" spans="1:19" s="49" customFormat="1" ht="15" customHeight="1">
      <c r="A72" s="2"/>
      <c r="B72" s="157" t="s">
        <v>28</v>
      </c>
      <c r="C72" s="50"/>
      <c r="D72" s="50"/>
      <c r="E72" s="50"/>
      <c r="F72" s="50"/>
      <c r="G72" s="121"/>
      <c r="H72" s="121"/>
      <c r="I72" s="121"/>
      <c r="J72" s="50"/>
      <c r="K72" s="50"/>
      <c r="L72" s="50"/>
      <c r="M72" s="50"/>
      <c r="N72" s="120"/>
      <c r="O72" s="119"/>
      <c r="P72" s="1"/>
      <c r="R72" s="50"/>
      <c r="S72" s="50"/>
    </row>
    <row r="73" spans="1:25" s="22" customFormat="1" ht="15" customHeight="1">
      <c r="A73" s="34"/>
      <c r="B73" s="405">
        <f>E68</f>
        <v>0.052</v>
      </c>
      <c r="C73" s="406"/>
      <c r="D73" s="169" t="s">
        <v>27</v>
      </c>
      <c r="E73" s="27" t="s">
        <v>26</v>
      </c>
      <c r="F73" s="170">
        <f>L14</f>
        <v>9000</v>
      </c>
      <c r="G73" s="68" t="s">
        <v>25</v>
      </c>
      <c r="H73" s="407">
        <f>H68</f>
        <v>2</v>
      </c>
      <c r="I73" s="407"/>
      <c r="J73" s="27"/>
      <c r="K73" s="27"/>
      <c r="L73" s="401"/>
      <c r="M73" s="401"/>
      <c r="N73" s="169" t="s">
        <v>24</v>
      </c>
      <c r="O73" s="168">
        <f>IF(B64=1,B73*F73*H73,"")</f>
        <v>936</v>
      </c>
      <c r="R73" s="24"/>
      <c r="S73" s="24"/>
      <c r="Y73" s="167"/>
    </row>
    <row r="74" spans="1:19" s="49" customFormat="1" ht="2.25" customHeight="1">
      <c r="A74" s="2"/>
      <c r="B74" s="56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4"/>
      <c r="R74" s="50"/>
      <c r="S74" s="50"/>
    </row>
    <row r="75" spans="1:19" s="83" customFormat="1" ht="12.75" customHeight="1">
      <c r="A75" s="97"/>
      <c r="B75" s="166" t="s">
        <v>23</v>
      </c>
      <c r="C75" s="165"/>
      <c r="D75" s="161"/>
      <c r="E75" s="161"/>
      <c r="F75" s="164"/>
      <c r="G75" s="163"/>
      <c r="H75" s="162"/>
      <c r="I75" s="162"/>
      <c r="J75" s="161"/>
      <c r="K75" s="161"/>
      <c r="L75" s="160"/>
      <c r="M75" s="159"/>
      <c r="N75" s="159"/>
      <c r="O75" s="158">
        <f>IF(B64=1,SUM(O70:O73),"")</f>
        <v>2436</v>
      </c>
      <c r="P75" s="104"/>
      <c r="R75" s="86"/>
      <c r="S75" s="86"/>
    </row>
    <row r="76" spans="1:26" s="49" customFormat="1" ht="15" customHeight="1">
      <c r="A76" s="2"/>
      <c r="B76" s="157" t="s">
        <v>22</v>
      </c>
      <c r="C76" s="102"/>
      <c r="D76" s="101"/>
      <c r="E76" s="36"/>
      <c r="F76" s="100"/>
      <c r="G76" s="68"/>
      <c r="H76" s="152" t="e">
        <f>VLOOKUP(O75,DBFTab10,5,TRUE)</f>
        <v>#N/A</v>
      </c>
      <c r="I76" s="156"/>
      <c r="J76" s="50"/>
      <c r="K76" s="36"/>
      <c r="L76" s="50"/>
      <c r="M76" s="99"/>
      <c r="N76" s="99"/>
      <c r="O76" s="155"/>
      <c r="R76" s="50"/>
      <c r="S76" s="50"/>
      <c r="Y76" s="136"/>
      <c r="Z76" s="35"/>
    </row>
    <row r="77" spans="2:24" ht="12.75">
      <c r="B77" s="153" t="s">
        <v>21</v>
      </c>
      <c r="C77" s="13"/>
      <c r="D77" s="13"/>
      <c r="E77" s="13"/>
      <c r="F77" s="13"/>
      <c r="G77" s="13"/>
      <c r="H77" s="152" t="e">
        <f>INDEX(DBFTab10,H76,1)</f>
        <v>#N/A</v>
      </c>
      <c r="I77" s="152" t="e">
        <f>INDEX(DBFTab10,H76,4)</f>
        <v>#N/A</v>
      </c>
      <c r="J77" s="402">
        <f>IF(O75&lt;'Tab. PdA_DFP'!$L$16,'Tab. PdA_DFP'!O54,IF(O75&gt;'Tab. PdA_DFP'!$L$31,'Tab. PdA_DFP'!O69,I77+(I78-I77)/(H78-H77)*(O75-H77)))</f>
        <v>0</v>
      </c>
      <c r="K77" s="402"/>
      <c r="L77" s="402"/>
      <c r="M77" s="13"/>
      <c r="N77" s="13"/>
      <c r="O77" s="410"/>
      <c r="X77" s="154"/>
    </row>
    <row r="78" spans="2:15" ht="12.75">
      <c r="B78" s="153" t="s">
        <v>20</v>
      </c>
      <c r="C78" s="13"/>
      <c r="D78" s="13"/>
      <c r="E78" s="13"/>
      <c r="F78" s="13"/>
      <c r="G78" s="13"/>
      <c r="H78" s="152" t="e">
        <f>INDEX(DBFTab10,H76+1,1)</f>
        <v>#N/A</v>
      </c>
      <c r="I78" s="152" t="e">
        <f>INDEX(DBFTab10,H76+1,4)</f>
        <v>#N/A</v>
      </c>
      <c r="J78" s="402"/>
      <c r="K78" s="402"/>
      <c r="L78" s="402"/>
      <c r="M78" s="13"/>
      <c r="N78" s="13"/>
      <c r="O78" s="411"/>
    </row>
    <row r="79" spans="2:15" ht="6" customHeight="1">
      <c r="B79" s="15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50"/>
    </row>
    <row r="80" spans="2:15" ht="12.75">
      <c r="B80" s="149" t="s">
        <v>19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7">
        <f>IF(B64=1,O75*J77,"")</f>
        <v>0</v>
      </c>
    </row>
    <row r="81" spans="1:26" s="49" customFormat="1" ht="8.25" customHeight="1" thickBot="1">
      <c r="A81" s="2"/>
      <c r="B81" s="146"/>
      <c r="C81" s="145"/>
      <c r="D81" s="144"/>
      <c r="E81" s="140"/>
      <c r="F81" s="143"/>
      <c r="G81" s="142"/>
      <c r="H81" s="141"/>
      <c r="I81" s="141"/>
      <c r="J81" s="139"/>
      <c r="K81" s="140"/>
      <c r="L81" s="139"/>
      <c r="M81" s="138"/>
      <c r="N81" s="138"/>
      <c r="O81" s="137"/>
      <c r="R81" s="50"/>
      <c r="S81" s="50"/>
      <c r="Y81" s="136"/>
      <c r="Z81" s="35"/>
    </row>
    <row r="82" spans="1:26" s="83" customFormat="1" ht="19.5" customHeight="1" thickBot="1">
      <c r="A82" s="97"/>
      <c r="B82" s="96" t="s">
        <v>18</v>
      </c>
      <c r="C82" s="95"/>
      <c r="D82" s="94"/>
      <c r="E82" s="90"/>
      <c r="F82" s="93"/>
      <c r="G82" s="92"/>
      <c r="H82" s="91"/>
      <c r="I82" s="91"/>
      <c r="J82" s="89"/>
      <c r="K82" s="90"/>
      <c r="L82" s="89"/>
      <c r="M82" s="88"/>
      <c r="N82" s="88"/>
      <c r="O82" s="105">
        <f>IF(B64=1,O80+O75,"")</f>
        <v>2436</v>
      </c>
      <c r="R82" s="86"/>
      <c r="S82" s="86"/>
      <c r="Y82" s="130"/>
      <c r="Z82" s="84"/>
    </row>
    <row r="83" spans="1:26" s="83" customFormat="1" ht="9.75" customHeight="1" thickBot="1">
      <c r="A83" s="97"/>
      <c r="B83" s="103"/>
      <c r="C83" s="102"/>
      <c r="D83" s="135"/>
      <c r="E83" s="131"/>
      <c r="F83" s="134"/>
      <c r="G83" s="133"/>
      <c r="H83" s="132"/>
      <c r="I83" s="132"/>
      <c r="J83" s="86"/>
      <c r="K83" s="131"/>
      <c r="L83" s="86"/>
      <c r="M83" s="99"/>
      <c r="N83" s="99"/>
      <c r="O83" s="112"/>
      <c r="R83" s="86"/>
      <c r="S83" s="86"/>
      <c r="Y83" s="130"/>
      <c r="Z83" s="84"/>
    </row>
    <row r="84" spans="1:19" s="49" customFormat="1" ht="15" customHeight="1" thickBot="1">
      <c r="A84" s="2"/>
      <c r="B84" s="129" t="s">
        <v>17</v>
      </c>
      <c r="C84" s="128" t="s">
        <v>16</v>
      </c>
      <c r="D84" s="126"/>
      <c r="E84" s="126"/>
      <c r="F84" s="126"/>
      <c r="G84" s="127"/>
      <c r="H84" s="127"/>
      <c r="I84" s="127"/>
      <c r="J84" s="126"/>
      <c r="K84" s="126"/>
      <c r="L84" s="126"/>
      <c r="M84" s="126"/>
      <c r="N84" s="125"/>
      <c r="O84" s="124"/>
      <c r="R84" s="50"/>
      <c r="S84" s="50"/>
    </row>
    <row r="85" spans="1:19" s="49" customFormat="1" ht="2.25" customHeight="1">
      <c r="A85" s="2"/>
      <c r="B85" s="123"/>
      <c r="C85" s="122"/>
      <c r="D85" s="50"/>
      <c r="E85" s="50"/>
      <c r="F85" s="50"/>
      <c r="G85" s="121"/>
      <c r="H85" s="121"/>
      <c r="I85" s="121"/>
      <c r="J85" s="50"/>
      <c r="K85" s="50"/>
      <c r="L85" s="50"/>
      <c r="M85" s="50"/>
      <c r="N85" s="120"/>
      <c r="O85" s="119"/>
      <c r="R85" s="50"/>
      <c r="S85" s="50"/>
    </row>
    <row r="86" spans="1:19" s="35" customFormat="1" ht="18.75" customHeight="1">
      <c r="A86" s="2"/>
      <c r="B86" s="412" t="s">
        <v>15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8">
        <v>50</v>
      </c>
      <c r="M86" s="47" t="s">
        <v>3</v>
      </c>
      <c r="N86" s="36"/>
      <c r="O86" s="46">
        <f>IF(B$64=1,(O$80+O$75)*L86/100,"")</f>
        <v>1218</v>
      </c>
      <c r="R86" s="36"/>
      <c r="S86" s="36"/>
    </row>
    <row r="87" spans="1:19" s="83" customFormat="1" ht="2.25" customHeight="1" thickBot="1">
      <c r="A87" s="97"/>
      <c r="B87" s="103"/>
      <c r="C87" s="118"/>
      <c r="D87" s="114"/>
      <c r="E87" s="114"/>
      <c r="F87" s="117"/>
      <c r="G87" s="116"/>
      <c r="H87" s="115"/>
      <c r="I87" s="115"/>
      <c r="J87" s="114"/>
      <c r="K87" s="114"/>
      <c r="L87" s="113"/>
      <c r="M87" s="99"/>
      <c r="N87" s="99"/>
      <c r="O87" s="112"/>
      <c r="P87" s="86"/>
      <c r="R87" s="86"/>
      <c r="S87" s="86"/>
    </row>
    <row r="88" spans="1:19" s="83" customFormat="1" ht="16.5" customHeight="1" thickBot="1">
      <c r="A88" s="97"/>
      <c r="B88" s="96" t="s">
        <v>14</v>
      </c>
      <c r="C88" s="111"/>
      <c r="D88" s="107"/>
      <c r="E88" s="107"/>
      <c r="F88" s="110"/>
      <c r="G88" s="109"/>
      <c r="H88" s="108"/>
      <c r="I88" s="108"/>
      <c r="J88" s="107"/>
      <c r="K88" s="107"/>
      <c r="L88" s="106"/>
      <c r="M88" s="88"/>
      <c r="N88" s="88"/>
      <c r="O88" s="105">
        <f>O86</f>
        <v>1218</v>
      </c>
      <c r="P88" s="104"/>
      <c r="R88" s="86"/>
      <c r="S88" s="86"/>
    </row>
    <row r="89" spans="1:19" s="49" customFormat="1" ht="7.5" customHeight="1" thickBot="1">
      <c r="A89" s="2"/>
      <c r="B89" s="103"/>
      <c r="C89" s="102"/>
      <c r="D89" s="101"/>
      <c r="E89" s="36"/>
      <c r="F89" s="100"/>
      <c r="G89" s="68"/>
      <c r="H89" s="28"/>
      <c r="I89" s="28"/>
      <c r="J89" s="50"/>
      <c r="K89" s="36"/>
      <c r="L89" s="50"/>
      <c r="M89" s="99"/>
      <c r="N89" s="99"/>
      <c r="O89" s="98"/>
      <c r="R89" s="50"/>
      <c r="S89" s="50"/>
    </row>
    <row r="90" spans="1:26" s="83" customFormat="1" ht="24" customHeight="1" thickBot="1">
      <c r="A90" s="97"/>
      <c r="B90" s="96" t="s">
        <v>13</v>
      </c>
      <c r="C90" s="95"/>
      <c r="D90" s="94"/>
      <c r="E90" s="90"/>
      <c r="F90" s="93"/>
      <c r="G90" s="92"/>
      <c r="H90" s="91"/>
      <c r="I90" s="91"/>
      <c r="J90" s="89"/>
      <c r="K90" s="90"/>
      <c r="L90" s="89"/>
      <c r="M90" s="88"/>
      <c r="N90" s="88"/>
      <c r="O90" s="87">
        <f>IF(B64=1,O88+O82,0)</f>
        <v>3654</v>
      </c>
      <c r="R90" s="86"/>
      <c r="S90" s="86"/>
      <c r="Y90" s="85"/>
      <c r="Z90" s="84"/>
    </row>
    <row r="91" spans="1:25" s="22" customFormat="1" ht="21" customHeight="1" thickBot="1">
      <c r="A91" s="34"/>
      <c r="B91" s="33"/>
      <c r="C91" s="33"/>
      <c r="D91" s="32"/>
      <c r="E91" s="32"/>
      <c r="F91" s="31"/>
      <c r="G91" s="30"/>
      <c r="H91" s="29"/>
      <c r="I91" s="28"/>
      <c r="J91" s="24"/>
      <c r="K91" s="27"/>
      <c r="L91" s="24"/>
      <c r="M91" s="26"/>
      <c r="N91" s="26"/>
      <c r="O91" s="25"/>
      <c r="R91" s="24"/>
      <c r="S91" s="24"/>
      <c r="Y91" s="23"/>
    </row>
    <row r="92" spans="1:19" s="49" customFormat="1" ht="15" customHeight="1" thickBot="1">
      <c r="A92" s="2"/>
      <c r="B92" s="81" t="s">
        <v>12</v>
      </c>
      <c r="C92" s="82" t="s">
        <v>11</v>
      </c>
      <c r="D92" s="78"/>
      <c r="E92" s="78"/>
      <c r="F92" s="78"/>
      <c r="G92" s="80"/>
      <c r="H92" s="80"/>
      <c r="I92" s="80"/>
      <c r="J92" s="78"/>
      <c r="K92" s="78"/>
      <c r="L92" s="78"/>
      <c r="M92" s="79"/>
      <c r="N92" s="78"/>
      <c r="O92" s="77"/>
      <c r="R92" s="50"/>
      <c r="S92" s="50"/>
    </row>
    <row r="93" spans="1:19" s="49" customFormat="1" ht="4.5" customHeight="1">
      <c r="A93" s="2"/>
      <c r="B93" s="81"/>
      <c r="C93" s="78"/>
      <c r="D93" s="78"/>
      <c r="E93" s="78"/>
      <c r="F93" s="78"/>
      <c r="G93" s="80"/>
      <c r="H93" s="80"/>
      <c r="I93" s="80"/>
      <c r="J93" s="78"/>
      <c r="K93" s="78"/>
      <c r="L93" s="78"/>
      <c r="M93" s="79"/>
      <c r="N93" s="78"/>
      <c r="O93" s="77"/>
      <c r="R93" s="50"/>
      <c r="S93" s="50"/>
    </row>
    <row r="94" spans="1:19" s="49" customFormat="1" ht="15" customHeight="1">
      <c r="A94" s="389">
        <f>IF(B94=FALSE,"",B94)</f>
        <v>1</v>
      </c>
      <c r="B94" s="431">
        <v>1</v>
      </c>
      <c r="C94" s="75" t="s">
        <v>10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74"/>
      <c r="R94" s="50"/>
      <c r="S94" s="50"/>
    </row>
    <row r="95" spans="1:28" s="49" customFormat="1" ht="12.75" customHeight="1">
      <c r="A95" s="2"/>
      <c r="B95" s="73" t="s">
        <v>9</v>
      </c>
      <c r="C95" s="72"/>
      <c r="D95" s="72"/>
      <c r="E95" s="72"/>
      <c r="F95" s="72"/>
      <c r="G95" s="50"/>
      <c r="H95" s="50"/>
      <c r="I95" s="71">
        <v>0.4</v>
      </c>
      <c r="J95" s="68" t="s">
        <v>8</v>
      </c>
      <c r="K95" s="70" t="s">
        <v>7</v>
      </c>
      <c r="L95" s="69">
        <f>B14</f>
        <v>5000</v>
      </c>
      <c r="M95" s="68" t="s">
        <v>6</v>
      </c>
      <c r="N95" s="52"/>
      <c r="O95" s="46">
        <f>IF(B94=1,I95*L95,"")</f>
        <v>2000</v>
      </c>
      <c r="R95" s="50"/>
      <c r="S95" s="50"/>
      <c r="AB95" s="35"/>
    </row>
    <row r="96" spans="1:19" s="49" customFormat="1" ht="2.25" customHeight="1">
      <c r="A96" s="2"/>
      <c r="B96" s="67"/>
      <c r="C96" s="66"/>
      <c r="D96" s="66"/>
      <c r="E96" s="66"/>
      <c r="F96" s="66"/>
      <c r="G96" s="66"/>
      <c r="H96" s="66"/>
      <c r="I96" s="66"/>
      <c r="J96" s="66"/>
      <c r="K96" s="65"/>
      <c r="L96" s="64"/>
      <c r="M96" s="63"/>
      <c r="N96" s="62"/>
      <c r="O96" s="61"/>
      <c r="R96" s="50"/>
      <c r="S96" s="50"/>
    </row>
    <row r="97" spans="1:30" s="35" customFormat="1" ht="18.75" customHeight="1">
      <c r="A97" s="2"/>
      <c r="B97" s="412" t="s">
        <v>5</v>
      </c>
      <c r="C97" s="413"/>
      <c r="D97" s="413"/>
      <c r="E97" s="413"/>
      <c r="F97" s="413"/>
      <c r="G97" s="413"/>
      <c r="H97" s="413"/>
      <c r="I97" s="413"/>
      <c r="J97" s="413"/>
      <c r="K97" s="413"/>
      <c r="L97" s="48">
        <v>50</v>
      </c>
      <c r="M97" s="47" t="s">
        <v>3</v>
      </c>
      <c r="N97" s="36"/>
      <c r="O97" s="46">
        <f>IF(B94=1,O95*L97/100,"")</f>
        <v>1000</v>
      </c>
      <c r="R97" s="36"/>
      <c r="S97" s="36"/>
      <c r="AD97" s="60"/>
    </row>
    <row r="98" spans="1:19" s="49" customFormat="1" ht="2.25" customHeight="1">
      <c r="A98" s="2"/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7"/>
      <c r="R98" s="50"/>
      <c r="S98" s="50"/>
    </row>
    <row r="99" spans="1:19" s="49" customFormat="1" ht="2.25" customHeight="1">
      <c r="A99" s="2"/>
      <c r="B99" s="56"/>
      <c r="C99" s="55"/>
      <c r="D99" s="55"/>
      <c r="E99" s="55"/>
      <c r="F99" s="55"/>
      <c r="G99" s="55"/>
      <c r="H99" s="55"/>
      <c r="I99" s="55"/>
      <c r="J99" s="55"/>
      <c r="K99" s="54"/>
      <c r="L99" s="53"/>
      <c r="M99" s="47"/>
      <c r="N99" s="52"/>
      <c r="O99" s="51"/>
      <c r="R99" s="50"/>
      <c r="S99" s="50"/>
    </row>
    <row r="100" spans="1:19" s="35" customFormat="1" ht="18.75" customHeight="1">
      <c r="A100" s="2"/>
      <c r="B100" s="412" t="s">
        <v>4</v>
      </c>
      <c r="C100" s="413"/>
      <c r="D100" s="413"/>
      <c r="E100" s="413"/>
      <c r="F100" s="413"/>
      <c r="G100" s="413"/>
      <c r="H100" s="413"/>
      <c r="I100" s="413"/>
      <c r="J100" s="413"/>
      <c r="K100" s="413"/>
      <c r="L100" s="48">
        <v>50</v>
      </c>
      <c r="M100" s="47" t="s">
        <v>3</v>
      </c>
      <c r="N100" s="36"/>
      <c r="O100" s="46">
        <f>IF(B94=1,O95*L100/100,"")</f>
        <v>1000</v>
      </c>
      <c r="R100" s="36"/>
      <c r="S100" s="36"/>
    </row>
    <row r="101" spans="1:19" s="35" customFormat="1" ht="12.75" customHeight="1" thickBot="1">
      <c r="A101" s="2"/>
      <c r="B101" s="45" t="s">
        <v>2</v>
      </c>
      <c r="C101" s="44"/>
      <c r="D101" s="40"/>
      <c r="E101" s="40"/>
      <c r="F101" s="43"/>
      <c r="G101" s="42"/>
      <c r="H101" s="41"/>
      <c r="I101" s="41"/>
      <c r="J101" s="40"/>
      <c r="K101" s="40"/>
      <c r="L101" s="39"/>
      <c r="M101" s="38"/>
      <c r="N101" s="38"/>
      <c r="O101" s="37">
        <f>IF(B94=1,O95+O97+O100,0)</f>
        <v>4000</v>
      </c>
      <c r="R101" s="36"/>
      <c r="S101" s="36"/>
    </row>
    <row r="102" spans="1:25" s="22" customFormat="1" ht="10.5" customHeight="1">
      <c r="A102" s="34"/>
      <c r="B102" s="33"/>
      <c r="C102" s="33"/>
      <c r="D102" s="32"/>
      <c r="E102" s="32"/>
      <c r="F102" s="31"/>
      <c r="G102" s="30"/>
      <c r="H102" s="29"/>
      <c r="I102" s="28"/>
      <c r="J102" s="24"/>
      <c r="K102" s="27"/>
      <c r="L102" s="24"/>
      <c r="M102" s="26"/>
      <c r="N102" s="26"/>
      <c r="O102" s="25"/>
      <c r="R102" s="24"/>
      <c r="S102" s="24"/>
      <c r="Y102" s="23"/>
    </row>
    <row r="103" ht="10.5" customHeight="1" thickBot="1">
      <c r="O103" s="21"/>
    </row>
    <row r="104" spans="2:15" ht="15" customHeight="1" thickBot="1">
      <c r="B104" s="20" t="s">
        <v>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8"/>
    </row>
    <row r="105" spans="2:15" ht="7.5" customHeight="1"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5"/>
    </row>
    <row r="106" spans="2:15" ht="12.75">
      <c r="B106" s="11" t="str">
        <f>B60</f>
        <v>Importo complessivo PdA / Gesamtbetrag DFP: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9">
        <f>O60</f>
        <v>12565.98336</v>
      </c>
    </row>
    <row r="107" spans="2:15" ht="6" customHeight="1"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2"/>
    </row>
    <row r="108" spans="2:15" ht="12.75">
      <c r="B108" s="11" t="str">
        <f>B90</f>
        <v>Importo complessivo piano del verde / Gesamtbetrag Grünordnungsplan: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9">
        <f>O90</f>
        <v>3654</v>
      </c>
    </row>
    <row r="109" spans="2:15" ht="6" customHeight="1"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2"/>
    </row>
    <row r="110" spans="2:15" ht="12.75">
      <c r="B110" s="11" t="str">
        <f>B101</f>
        <v>Importo plastico / Betrag Modell: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9">
        <f>O101</f>
        <v>4000</v>
      </c>
    </row>
    <row r="111" spans="2:15" ht="9.75" customHeight="1"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6"/>
    </row>
    <row r="112" spans="2:15" ht="15.75" thickBot="1">
      <c r="B112" s="5" t="s">
        <v>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3">
        <f>SUM(O106:O110)</f>
        <v>20219.98336</v>
      </c>
    </row>
  </sheetData>
  <sheetProtection password="BD42" sheet="1"/>
  <mergeCells count="38">
    <mergeCell ref="O39:O40"/>
    <mergeCell ref="B2:E2"/>
    <mergeCell ref="C20:C21"/>
    <mergeCell ref="B29:C29"/>
    <mergeCell ref="K29:L29"/>
    <mergeCell ref="H29:I29"/>
    <mergeCell ref="G2:N2"/>
    <mergeCell ref="E7:O8"/>
    <mergeCell ref="E10:O11"/>
    <mergeCell ref="G14:H15"/>
    <mergeCell ref="L14:N15"/>
    <mergeCell ref="B55:K55"/>
    <mergeCell ref="B97:K97"/>
    <mergeCell ref="B73:C73"/>
    <mergeCell ref="H73:I73"/>
    <mergeCell ref="B70:C70"/>
    <mergeCell ref="J77:L78"/>
    <mergeCell ref="B86:K86"/>
    <mergeCell ref="O77:O78"/>
    <mergeCell ref="B100:K100"/>
    <mergeCell ref="B49:K49"/>
    <mergeCell ref="B51:K52"/>
    <mergeCell ref="H70:I70"/>
    <mergeCell ref="B68:C68"/>
    <mergeCell ref="H68:I68"/>
    <mergeCell ref="K68:L68"/>
    <mergeCell ref="L70:M70"/>
    <mergeCell ref="L73:M73"/>
    <mergeCell ref="X13:AD24"/>
    <mergeCell ref="B48:M48"/>
    <mergeCell ref="L32:M32"/>
    <mergeCell ref="L35:M35"/>
    <mergeCell ref="J39:L40"/>
    <mergeCell ref="B32:C32"/>
    <mergeCell ref="B35:C35"/>
    <mergeCell ref="H35:I35"/>
    <mergeCell ref="H32:I32"/>
    <mergeCell ref="B14:C15"/>
  </mergeCells>
  <dataValidations count="4">
    <dataValidation type="list" allowBlank="1" showInputMessage="1" showErrorMessage="1" sqref="B94 B64">
      <formula1>"0,1"</formula1>
    </dataValidation>
    <dataValidation type="list" showInputMessage="1" showErrorMessage="1" sqref="C20:C21">
      <formula1>"A,B,C,D"</formula1>
    </dataValidation>
    <dataValidation type="list" allowBlank="1" showInputMessage="1" showErrorMessage="1" sqref="L10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L99">
      <formula1>"0,1,2,3,4,5,6,7,8,9,10,11,12,13,14,15,16,17,18,19,20"</formula1>
    </dataValidation>
  </dataValidations>
  <printOptions/>
  <pageMargins left="0.3937007874015748" right="0.3937007874015748" top="0.31496062992125984" bottom="0" header="0" footer="0"/>
  <pageSetup fitToHeight="0" fitToWidth="0" horizontalDpi="300" verticalDpi="300" orientation="portrait" paperSize="9" scale="98" r:id="rId4"/>
  <headerFooter alignWithMargins="0">
    <oddFooter>&amp;R&amp;8Pagina-Seite &amp;P/&amp;N</oddFooter>
  </headerFooter>
  <rowBreaks count="1" manualBreakCount="1">
    <brk id="61" min="1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2.421875" style="286" customWidth="1"/>
    <col min="2" max="2" width="11.00390625" style="286" customWidth="1"/>
    <col min="3" max="3" width="6.421875" style="286" customWidth="1"/>
    <col min="4" max="4" width="15.140625" style="286" customWidth="1"/>
    <col min="5" max="5" width="5.00390625" style="286" customWidth="1"/>
    <col min="6" max="6" width="10.8515625" style="286" customWidth="1"/>
    <col min="7" max="7" width="10.8515625" style="286" hidden="1" customWidth="1"/>
    <col min="8" max="8" width="11.421875" style="286" customWidth="1"/>
    <col min="9" max="9" width="4.57421875" style="286" customWidth="1"/>
    <col min="10" max="10" width="11.421875" style="286" customWidth="1"/>
    <col min="11" max="11" width="23.00390625" style="286" customWidth="1"/>
    <col min="12" max="12" width="12.00390625" style="286" customWidth="1"/>
    <col min="13" max="13" width="16.421875" style="286" customWidth="1"/>
    <col min="14" max="14" width="12.8515625" style="286" customWidth="1"/>
    <col min="15" max="15" width="8.140625" style="286" customWidth="1"/>
    <col min="16" max="16" width="0" style="286" hidden="1" customWidth="1"/>
    <col min="17" max="16384" width="11.421875" style="286" customWidth="1"/>
  </cols>
  <sheetData>
    <row r="1" ht="13.5" thickBot="1"/>
    <row r="2" spans="1:15" ht="13.5" thickBot="1">
      <c r="A2" s="324" t="s">
        <v>131</v>
      </c>
      <c r="B2" s="323"/>
      <c r="C2" s="323"/>
      <c r="D2" s="323"/>
      <c r="E2" s="323"/>
      <c r="F2" s="322"/>
      <c r="G2" s="388">
        <f>Calcolo_PdA_Berechnung_DFP!B14</f>
        <v>5000</v>
      </c>
      <c r="I2" s="324" t="s">
        <v>130</v>
      </c>
      <c r="J2" s="323"/>
      <c r="K2" s="323"/>
      <c r="L2" s="323"/>
      <c r="M2" s="323"/>
      <c r="N2" s="323"/>
      <c r="O2" s="322"/>
    </row>
    <row r="3" spans="1:15" ht="25.5">
      <c r="A3" s="365"/>
      <c r="B3" s="364"/>
      <c r="C3" s="364"/>
      <c r="D3" s="363" t="s">
        <v>129</v>
      </c>
      <c r="E3" s="387" t="s">
        <v>128</v>
      </c>
      <c r="F3" s="361" t="s">
        <v>127</v>
      </c>
      <c r="G3" s="355" t="s">
        <v>107</v>
      </c>
      <c r="I3" s="311"/>
      <c r="J3" s="357" t="s">
        <v>126</v>
      </c>
      <c r="K3" s="357"/>
      <c r="L3" s="294"/>
      <c r="M3" s="294"/>
      <c r="N3" s="294"/>
      <c r="O3" s="306"/>
    </row>
    <row r="4" spans="1:15" ht="12.75">
      <c r="A4" s="311"/>
      <c r="B4" s="294"/>
      <c r="C4" s="294"/>
      <c r="D4" s="354">
        <v>0</v>
      </c>
      <c r="E4" s="386"/>
      <c r="F4" s="306"/>
      <c r="G4" s="353">
        <f>F5</f>
        <v>2.8</v>
      </c>
      <c r="I4" s="311"/>
      <c r="J4" s="294"/>
      <c r="K4" s="294"/>
      <c r="L4" s="294"/>
      <c r="M4" s="294"/>
      <c r="N4" s="294"/>
      <c r="O4" s="306"/>
    </row>
    <row r="5" spans="1:15" ht="12.75">
      <c r="A5" s="337" t="s">
        <v>102</v>
      </c>
      <c r="B5" s="336" t="s">
        <v>101</v>
      </c>
      <c r="C5" s="313"/>
      <c r="D5" s="312">
        <v>10000</v>
      </c>
      <c r="E5" s="384">
        <v>1</v>
      </c>
      <c r="F5" s="335">
        <v>2.8</v>
      </c>
      <c r="G5" s="328">
        <f aca="true" t="shared" si="0" ref="G5:G11">(D6-$G$2)*((F5-F6)/(D6-D5))+F6</f>
        <v>3.3</v>
      </c>
      <c r="H5" s="351"/>
      <c r="I5" s="314" t="s">
        <v>93</v>
      </c>
      <c r="J5" s="357" t="s">
        <v>125</v>
      </c>
      <c r="K5" s="357"/>
      <c r="L5" s="357" t="s">
        <v>124</v>
      </c>
      <c r="M5" s="357"/>
      <c r="N5" s="357"/>
      <c r="O5" s="385"/>
    </row>
    <row r="6" spans="1:15" ht="12.75">
      <c r="A6" s="337" t="s">
        <v>102</v>
      </c>
      <c r="B6" s="336" t="s">
        <v>101</v>
      </c>
      <c r="C6" s="313"/>
      <c r="D6" s="312">
        <v>20000</v>
      </c>
      <c r="E6" s="384">
        <v>2</v>
      </c>
      <c r="F6" s="335">
        <v>1.8</v>
      </c>
      <c r="G6" s="328">
        <f t="shared" si="0"/>
        <v>2.25</v>
      </c>
      <c r="H6" s="334"/>
      <c r="I6" s="314" t="s">
        <v>92</v>
      </c>
      <c r="J6" s="357" t="s">
        <v>123</v>
      </c>
      <c r="K6" s="357"/>
      <c r="L6" s="357" t="s">
        <v>122</v>
      </c>
      <c r="M6" s="357"/>
      <c r="N6" s="357"/>
      <c r="O6" s="385"/>
    </row>
    <row r="7" spans="1:15" ht="12.75">
      <c r="A7" s="337" t="s">
        <v>102</v>
      </c>
      <c r="B7" s="336" t="s">
        <v>101</v>
      </c>
      <c r="C7" s="313"/>
      <c r="D7" s="312">
        <v>30000</v>
      </c>
      <c r="E7" s="384">
        <v>3</v>
      </c>
      <c r="F7" s="335">
        <v>1.5</v>
      </c>
      <c r="G7" s="328">
        <f t="shared" si="0"/>
        <v>1.75</v>
      </c>
      <c r="H7" s="334"/>
      <c r="I7" s="314" t="s">
        <v>64</v>
      </c>
      <c r="J7" s="357" t="s">
        <v>121</v>
      </c>
      <c r="K7" s="357"/>
      <c r="L7" s="357" t="s">
        <v>120</v>
      </c>
      <c r="M7" s="357"/>
      <c r="N7" s="357"/>
      <c r="O7" s="385"/>
    </row>
    <row r="8" spans="1:15" ht="12.75">
      <c r="A8" s="337" t="s">
        <v>102</v>
      </c>
      <c r="B8" s="336" t="s">
        <v>101</v>
      </c>
      <c r="C8" s="313"/>
      <c r="D8" s="312">
        <v>50000</v>
      </c>
      <c r="E8" s="384">
        <v>4</v>
      </c>
      <c r="F8" s="335">
        <v>1.3</v>
      </c>
      <c r="G8" s="328">
        <f t="shared" si="0"/>
        <v>1.57</v>
      </c>
      <c r="H8" s="334"/>
      <c r="I8" s="314" t="s">
        <v>91</v>
      </c>
      <c r="J8" s="357" t="s">
        <v>119</v>
      </c>
      <c r="K8" s="357"/>
      <c r="L8" s="357" t="s">
        <v>118</v>
      </c>
      <c r="M8" s="357"/>
      <c r="N8" s="357"/>
      <c r="O8" s="385"/>
    </row>
    <row r="9" spans="1:15" ht="12.75">
      <c r="A9" s="337" t="s">
        <v>102</v>
      </c>
      <c r="B9" s="336" t="s">
        <v>101</v>
      </c>
      <c r="C9" s="313"/>
      <c r="D9" s="312">
        <v>100000</v>
      </c>
      <c r="E9" s="384">
        <v>5</v>
      </c>
      <c r="F9" s="335">
        <v>1</v>
      </c>
      <c r="G9" s="328">
        <f t="shared" si="0"/>
        <v>1.0633333333333332</v>
      </c>
      <c r="H9" s="334"/>
      <c r="I9" s="314"/>
      <c r="J9" s="294"/>
      <c r="K9" s="294"/>
      <c r="L9" s="294"/>
      <c r="M9" s="294"/>
      <c r="N9" s="294"/>
      <c r="O9" s="306"/>
    </row>
    <row r="10" spans="1:15" ht="12.75">
      <c r="A10" s="337" t="s">
        <v>102</v>
      </c>
      <c r="B10" s="336" t="s">
        <v>101</v>
      </c>
      <c r="C10" s="313"/>
      <c r="D10" s="312">
        <v>250000</v>
      </c>
      <c r="E10" s="384">
        <v>6</v>
      </c>
      <c r="F10" s="335">
        <v>0.9</v>
      </c>
      <c r="G10" s="328">
        <f t="shared" si="0"/>
        <v>0.998</v>
      </c>
      <c r="H10" s="334"/>
      <c r="I10" s="311"/>
      <c r="J10" s="294"/>
      <c r="K10" s="294"/>
      <c r="L10" s="294"/>
      <c r="M10" s="294"/>
      <c r="N10" s="294"/>
      <c r="O10" s="306"/>
    </row>
    <row r="11" spans="1:15" ht="12.75">
      <c r="A11" s="337" t="s">
        <v>102</v>
      </c>
      <c r="B11" s="336" t="s">
        <v>101</v>
      </c>
      <c r="C11" s="313"/>
      <c r="D11" s="312">
        <v>500000</v>
      </c>
      <c r="E11" s="384">
        <v>7</v>
      </c>
      <c r="F11" s="335">
        <v>0.8</v>
      </c>
      <c r="G11" s="328">
        <f t="shared" si="0"/>
        <v>0.8990000000000001</v>
      </c>
      <c r="H11" s="334"/>
      <c r="I11" s="311"/>
      <c r="J11" s="294"/>
      <c r="K11" s="294"/>
      <c r="L11" s="294"/>
      <c r="M11" s="294"/>
      <c r="N11" s="294"/>
      <c r="O11" s="306"/>
    </row>
    <row r="12" spans="1:15" ht="13.5" thickBot="1">
      <c r="A12" s="333" t="s">
        <v>102</v>
      </c>
      <c r="B12" s="332" t="s">
        <v>101</v>
      </c>
      <c r="C12" s="331"/>
      <c r="D12" s="330">
        <v>1000000</v>
      </c>
      <c r="E12" s="383">
        <v>8</v>
      </c>
      <c r="F12" s="329">
        <v>0.7</v>
      </c>
      <c r="G12" s="328">
        <f>F12</f>
        <v>0.7</v>
      </c>
      <c r="H12" s="334"/>
      <c r="I12" s="305"/>
      <c r="J12" s="382"/>
      <c r="K12" s="382"/>
      <c r="L12" s="381"/>
      <c r="M12" s="381"/>
      <c r="N12" s="381"/>
      <c r="O12" s="380"/>
    </row>
    <row r="13" ht="13.5" thickBot="1"/>
    <row r="14" spans="1:11" ht="13.5" thickBot="1">
      <c r="A14" s="327"/>
      <c r="B14" s="326"/>
      <c r="C14" s="326"/>
      <c r="D14" s="326"/>
      <c r="E14" s="326"/>
      <c r="F14" s="325" t="s">
        <v>117</v>
      </c>
      <c r="J14" s="379"/>
      <c r="K14" s="379"/>
    </row>
    <row r="15" spans="1:15" ht="13.5" thickBot="1">
      <c r="A15" s="324" t="s">
        <v>116</v>
      </c>
      <c r="B15" s="378"/>
      <c r="C15" s="378"/>
      <c r="D15" s="377"/>
      <c r="E15" s="377"/>
      <c r="F15" s="322"/>
      <c r="G15" s="321"/>
      <c r="I15" s="324" t="s">
        <v>115</v>
      </c>
      <c r="J15" s="376"/>
      <c r="K15" s="376"/>
      <c r="L15" s="323"/>
      <c r="M15" s="323"/>
      <c r="N15" s="323"/>
      <c r="O15" s="375"/>
    </row>
    <row r="16" spans="1:16" ht="12.75">
      <c r="A16" s="320" t="s">
        <v>99</v>
      </c>
      <c r="B16" s="319" t="s">
        <v>98</v>
      </c>
      <c r="C16" s="318"/>
      <c r="D16" s="317" t="s">
        <v>114</v>
      </c>
      <c r="E16" s="316"/>
      <c r="F16" s="315"/>
      <c r="G16" s="294"/>
      <c r="I16" s="374" t="s">
        <v>106</v>
      </c>
      <c r="J16" s="372"/>
      <c r="K16" s="372" t="s">
        <v>105</v>
      </c>
      <c r="L16" s="373">
        <v>3000</v>
      </c>
      <c r="M16" s="372" t="s">
        <v>104</v>
      </c>
      <c r="N16" s="372" t="s">
        <v>103</v>
      </c>
      <c r="O16" s="371">
        <v>0.55</v>
      </c>
      <c r="P16" s="370">
        <v>1</v>
      </c>
    </row>
    <row r="17" spans="1:16" ht="12.75">
      <c r="A17" s="314" t="s">
        <v>96</v>
      </c>
      <c r="B17" s="309" t="s">
        <v>95</v>
      </c>
      <c r="C17" s="313"/>
      <c r="D17" s="307" t="s">
        <v>113</v>
      </c>
      <c r="E17" s="312"/>
      <c r="F17" s="306"/>
      <c r="G17" s="294"/>
      <c r="I17" s="349" t="s">
        <v>106</v>
      </c>
      <c r="J17" s="347"/>
      <c r="K17" s="347" t="s">
        <v>105</v>
      </c>
      <c r="L17" s="348">
        <v>5000</v>
      </c>
      <c r="M17" s="347" t="s">
        <v>104</v>
      </c>
      <c r="N17" s="347" t="s">
        <v>103</v>
      </c>
      <c r="O17" s="350">
        <v>0.53</v>
      </c>
      <c r="P17" s="341">
        <v>2</v>
      </c>
    </row>
    <row r="18" spans="1:16" ht="12.75">
      <c r="A18" s="311"/>
      <c r="B18" s="313"/>
      <c r="C18" s="313"/>
      <c r="D18" s="312"/>
      <c r="E18" s="312"/>
      <c r="F18" s="306"/>
      <c r="G18" s="294"/>
      <c r="I18" s="349" t="s">
        <v>106</v>
      </c>
      <c r="J18" s="347"/>
      <c r="K18" s="347" t="s">
        <v>105</v>
      </c>
      <c r="L18" s="348">
        <v>10000</v>
      </c>
      <c r="M18" s="347" t="s">
        <v>104</v>
      </c>
      <c r="N18" s="347" t="s">
        <v>103</v>
      </c>
      <c r="O18" s="369">
        <v>0.51</v>
      </c>
      <c r="P18" s="341">
        <v>3</v>
      </c>
    </row>
    <row r="19" spans="1:16" ht="12.75">
      <c r="A19" s="311" t="s">
        <v>93</v>
      </c>
      <c r="B19" s="310">
        <v>1500</v>
      </c>
      <c r="C19" s="309" t="s">
        <v>30</v>
      </c>
      <c r="D19" s="308">
        <v>0.3</v>
      </c>
      <c r="E19" s="307" t="s">
        <v>27</v>
      </c>
      <c r="F19" s="306"/>
      <c r="G19" s="294"/>
      <c r="I19" s="349" t="s">
        <v>106</v>
      </c>
      <c r="J19" s="347"/>
      <c r="K19" s="347" t="s">
        <v>105</v>
      </c>
      <c r="L19" s="348">
        <v>15000</v>
      </c>
      <c r="M19" s="347" t="s">
        <v>104</v>
      </c>
      <c r="N19" s="347" t="s">
        <v>103</v>
      </c>
      <c r="O19" s="350">
        <v>0.5</v>
      </c>
      <c r="P19" s="341">
        <v>4</v>
      </c>
    </row>
    <row r="20" spans="1:16" ht="12.75">
      <c r="A20" s="311" t="s">
        <v>92</v>
      </c>
      <c r="B20" s="310">
        <v>1500</v>
      </c>
      <c r="C20" s="309" t="s">
        <v>30</v>
      </c>
      <c r="D20" s="308">
        <v>0.15</v>
      </c>
      <c r="E20" s="307" t="s">
        <v>27</v>
      </c>
      <c r="F20" s="306"/>
      <c r="G20" s="294"/>
      <c r="I20" s="349" t="s">
        <v>106</v>
      </c>
      <c r="J20" s="347"/>
      <c r="K20" s="347" t="s">
        <v>105</v>
      </c>
      <c r="L20" s="348">
        <v>20000</v>
      </c>
      <c r="M20" s="347" t="s">
        <v>104</v>
      </c>
      <c r="N20" s="347" t="s">
        <v>103</v>
      </c>
      <c r="O20" s="352">
        <v>0.48</v>
      </c>
      <c r="P20" s="341">
        <v>5</v>
      </c>
    </row>
    <row r="21" spans="1:16" ht="12.75">
      <c r="A21" s="311" t="s">
        <v>64</v>
      </c>
      <c r="B21" s="310">
        <v>1500</v>
      </c>
      <c r="C21" s="309" t="s">
        <v>30</v>
      </c>
      <c r="D21" s="308">
        <v>0.15</v>
      </c>
      <c r="E21" s="307" t="s">
        <v>27</v>
      </c>
      <c r="F21" s="306"/>
      <c r="G21" s="294"/>
      <c r="I21" s="349" t="s">
        <v>106</v>
      </c>
      <c r="J21" s="347"/>
      <c r="K21" s="347" t="s">
        <v>105</v>
      </c>
      <c r="L21" s="348">
        <v>25000</v>
      </c>
      <c r="M21" s="347" t="s">
        <v>104</v>
      </c>
      <c r="N21" s="347" t="s">
        <v>103</v>
      </c>
      <c r="O21" s="350">
        <v>0.46</v>
      </c>
      <c r="P21" s="341">
        <v>6</v>
      </c>
    </row>
    <row r="22" spans="1:16" ht="13.5" thickBot="1">
      <c r="A22" s="305" t="s">
        <v>91</v>
      </c>
      <c r="B22" s="304">
        <v>1500</v>
      </c>
      <c r="C22" s="303" t="s">
        <v>30</v>
      </c>
      <c r="D22" s="302">
        <v>0.15</v>
      </c>
      <c r="E22" s="301" t="s">
        <v>27</v>
      </c>
      <c r="F22" s="300"/>
      <c r="G22" s="294"/>
      <c r="I22" s="349" t="s">
        <v>106</v>
      </c>
      <c r="J22" s="347"/>
      <c r="K22" s="347" t="s">
        <v>105</v>
      </c>
      <c r="L22" s="348">
        <v>30000</v>
      </c>
      <c r="M22" s="347" t="s">
        <v>104</v>
      </c>
      <c r="N22" s="347" t="s">
        <v>103</v>
      </c>
      <c r="O22" s="352">
        <v>0.43</v>
      </c>
      <c r="P22" s="341">
        <v>7</v>
      </c>
    </row>
    <row r="23" spans="9:16" ht="12.75">
      <c r="I23" s="349" t="s">
        <v>106</v>
      </c>
      <c r="J23" s="347"/>
      <c r="K23" s="347" t="s">
        <v>105</v>
      </c>
      <c r="L23" s="348">
        <v>40000</v>
      </c>
      <c r="M23" s="347" t="s">
        <v>104</v>
      </c>
      <c r="N23" s="347" t="s">
        <v>103</v>
      </c>
      <c r="O23" s="350">
        <v>0.4</v>
      </c>
      <c r="P23" s="341">
        <v>8</v>
      </c>
    </row>
    <row r="24" spans="9:16" ht="13.5" thickBot="1">
      <c r="I24" s="349" t="s">
        <v>106</v>
      </c>
      <c r="J24" s="347"/>
      <c r="K24" s="347" t="s">
        <v>105</v>
      </c>
      <c r="L24" s="348">
        <v>50000</v>
      </c>
      <c r="M24" s="347" t="s">
        <v>104</v>
      </c>
      <c r="N24" s="347" t="s">
        <v>103</v>
      </c>
      <c r="O24" s="352">
        <v>0.36</v>
      </c>
      <c r="P24" s="341">
        <v>9</v>
      </c>
    </row>
    <row r="25" spans="1:16" ht="13.5" thickBot="1">
      <c r="A25" s="368" t="s">
        <v>112</v>
      </c>
      <c r="B25" s="367"/>
      <c r="C25" s="367"/>
      <c r="D25" s="367"/>
      <c r="E25" s="367"/>
      <c r="F25" s="366"/>
      <c r="G25" s="321"/>
      <c r="I25" s="349" t="s">
        <v>106</v>
      </c>
      <c r="J25" s="347"/>
      <c r="K25" s="347" t="s">
        <v>105</v>
      </c>
      <c r="L25" s="348">
        <v>60000</v>
      </c>
      <c r="M25" s="347" t="s">
        <v>104</v>
      </c>
      <c r="N25" s="347" t="s">
        <v>103</v>
      </c>
      <c r="O25" s="350">
        <v>0.32</v>
      </c>
      <c r="P25" s="341">
        <v>10</v>
      </c>
    </row>
    <row r="26" spans="1:16" ht="12.75">
      <c r="A26" s="365"/>
      <c r="B26" s="364"/>
      <c r="C26" s="364"/>
      <c r="D26" s="363" t="s">
        <v>111</v>
      </c>
      <c r="E26" s="362"/>
      <c r="F26" s="361" t="s">
        <v>110</v>
      </c>
      <c r="G26" s="355"/>
      <c r="I26" s="349" t="s">
        <v>106</v>
      </c>
      <c r="J26" s="347"/>
      <c r="K26" s="347" t="s">
        <v>105</v>
      </c>
      <c r="L26" s="348">
        <v>70000</v>
      </c>
      <c r="M26" s="347" t="s">
        <v>104</v>
      </c>
      <c r="N26" s="347" t="s">
        <v>103</v>
      </c>
      <c r="O26" s="352">
        <v>0.28</v>
      </c>
      <c r="P26" s="341">
        <v>11</v>
      </c>
    </row>
    <row r="27" spans="1:16" ht="13.5" customHeight="1">
      <c r="A27" s="360"/>
      <c r="B27" s="359"/>
      <c r="C27" s="359"/>
      <c r="D27" s="358" t="s">
        <v>109</v>
      </c>
      <c r="E27" s="357"/>
      <c r="F27" s="356" t="s">
        <v>108</v>
      </c>
      <c r="G27" s="355" t="s">
        <v>107</v>
      </c>
      <c r="I27" s="349" t="s">
        <v>106</v>
      </c>
      <c r="J27" s="347"/>
      <c r="K27" s="347" t="s">
        <v>105</v>
      </c>
      <c r="L27" s="348">
        <v>80000</v>
      </c>
      <c r="M27" s="347" t="s">
        <v>104</v>
      </c>
      <c r="N27" s="347" t="s">
        <v>103</v>
      </c>
      <c r="O27" s="350">
        <v>0.24</v>
      </c>
      <c r="P27" s="341">
        <v>12</v>
      </c>
    </row>
    <row r="28" spans="1:16" ht="12.75">
      <c r="A28" s="311"/>
      <c r="B28" s="294"/>
      <c r="C28" s="294"/>
      <c r="D28" s="354">
        <v>0</v>
      </c>
      <c r="E28" s="294"/>
      <c r="F28" s="306"/>
      <c r="G28" s="353">
        <f>F29</f>
        <v>2</v>
      </c>
      <c r="I28" s="349" t="s">
        <v>106</v>
      </c>
      <c r="J28" s="347"/>
      <c r="K28" s="347" t="s">
        <v>105</v>
      </c>
      <c r="L28" s="348">
        <v>90000</v>
      </c>
      <c r="M28" s="347" t="s">
        <v>104</v>
      </c>
      <c r="N28" s="347" t="s">
        <v>103</v>
      </c>
      <c r="O28" s="352">
        <v>0.2</v>
      </c>
      <c r="P28" s="341">
        <v>13</v>
      </c>
    </row>
    <row r="29" spans="1:16" ht="12.75">
      <c r="A29" s="337" t="s">
        <v>102</v>
      </c>
      <c r="B29" s="336" t="s">
        <v>101</v>
      </c>
      <c r="C29" s="313"/>
      <c r="D29" s="312">
        <v>7500</v>
      </c>
      <c r="E29" s="294"/>
      <c r="F29" s="335">
        <v>2</v>
      </c>
      <c r="G29" s="328">
        <f aca="true" t="shared" si="1" ref="G29:G36">(D30-$G$2)*((F29-F30)/(D30-D29))+F30</f>
        <v>2.5</v>
      </c>
      <c r="H29" s="351"/>
      <c r="I29" s="349" t="s">
        <v>106</v>
      </c>
      <c r="J29" s="347"/>
      <c r="K29" s="347" t="s">
        <v>105</v>
      </c>
      <c r="L29" s="348">
        <v>120000</v>
      </c>
      <c r="M29" s="347" t="s">
        <v>104</v>
      </c>
      <c r="N29" s="347" t="s">
        <v>103</v>
      </c>
      <c r="O29" s="350">
        <v>0.15</v>
      </c>
      <c r="P29" s="341">
        <v>14</v>
      </c>
    </row>
    <row r="30" spans="1:16" ht="12.75">
      <c r="A30" s="337" t="s">
        <v>102</v>
      </c>
      <c r="B30" s="336" t="s">
        <v>101</v>
      </c>
      <c r="C30" s="313"/>
      <c r="D30" s="312">
        <v>10000</v>
      </c>
      <c r="E30" s="312"/>
      <c r="F30" s="335">
        <v>1.5</v>
      </c>
      <c r="G30" s="328">
        <f t="shared" si="1"/>
        <v>1.75</v>
      </c>
      <c r="H30" s="334"/>
      <c r="I30" s="349" t="s">
        <v>106</v>
      </c>
      <c r="J30" s="347"/>
      <c r="K30" s="347" t="s">
        <v>105</v>
      </c>
      <c r="L30" s="348">
        <v>250000</v>
      </c>
      <c r="M30" s="347" t="s">
        <v>104</v>
      </c>
      <c r="N30" s="347" t="s">
        <v>103</v>
      </c>
      <c r="O30" s="346">
        <v>0.12</v>
      </c>
      <c r="P30" s="341">
        <v>15</v>
      </c>
    </row>
    <row r="31" spans="1:16" ht="13.5" thickBot="1">
      <c r="A31" s="337" t="s">
        <v>102</v>
      </c>
      <c r="B31" s="336" t="s">
        <v>101</v>
      </c>
      <c r="C31" s="313"/>
      <c r="D31" s="312">
        <v>20000</v>
      </c>
      <c r="E31" s="312"/>
      <c r="F31" s="335">
        <v>1</v>
      </c>
      <c r="G31" s="328">
        <f t="shared" si="1"/>
        <v>1.15</v>
      </c>
      <c r="H31" s="334"/>
      <c r="I31" s="345" t="s">
        <v>106</v>
      </c>
      <c r="J31" s="343"/>
      <c r="K31" s="343" t="s">
        <v>105</v>
      </c>
      <c r="L31" s="344">
        <v>500000</v>
      </c>
      <c r="M31" s="343" t="s">
        <v>104</v>
      </c>
      <c r="N31" s="343" t="s">
        <v>103</v>
      </c>
      <c r="O31" s="342">
        <v>0.1</v>
      </c>
      <c r="P31" s="341">
        <v>16</v>
      </c>
    </row>
    <row r="32" spans="1:8" ht="12.75">
      <c r="A32" s="337" t="s">
        <v>102</v>
      </c>
      <c r="B32" s="336" t="s">
        <v>101</v>
      </c>
      <c r="C32" s="313"/>
      <c r="D32" s="312">
        <v>30000</v>
      </c>
      <c r="E32" s="312"/>
      <c r="F32" s="335">
        <v>0.9</v>
      </c>
      <c r="G32" s="328">
        <f t="shared" si="1"/>
        <v>1.1500000000000001</v>
      </c>
      <c r="H32" s="334"/>
    </row>
    <row r="33" spans="1:16" ht="12.75">
      <c r="A33" s="337" t="s">
        <v>102</v>
      </c>
      <c r="B33" s="336" t="s">
        <v>101</v>
      </c>
      <c r="C33" s="313"/>
      <c r="D33" s="312">
        <v>50000</v>
      </c>
      <c r="E33" s="312"/>
      <c r="F33" s="335">
        <v>0.7</v>
      </c>
      <c r="G33" s="328">
        <f t="shared" si="1"/>
        <v>0.8799999999999999</v>
      </c>
      <c r="H33" s="334"/>
      <c r="I33" s="294"/>
      <c r="J33" s="294"/>
      <c r="K33" s="294"/>
      <c r="L33" s="294"/>
      <c r="M33" s="294"/>
      <c r="N33" s="294"/>
      <c r="O33" s="294"/>
      <c r="P33" s="294"/>
    </row>
    <row r="34" spans="1:16" ht="12.75">
      <c r="A34" s="337" t="s">
        <v>102</v>
      </c>
      <c r="B34" s="336" t="s">
        <v>101</v>
      </c>
      <c r="C34" s="313"/>
      <c r="D34" s="312">
        <v>100000</v>
      </c>
      <c r="E34" s="312"/>
      <c r="F34" s="335">
        <v>0.5</v>
      </c>
      <c r="G34" s="328">
        <f t="shared" si="1"/>
        <v>0.6266666666666667</v>
      </c>
      <c r="H34" s="334"/>
      <c r="I34" s="340"/>
      <c r="J34" s="339"/>
      <c r="K34" s="339"/>
      <c r="L34" s="338"/>
      <c r="M34" s="338"/>
      <c r="N34" s="338"/>
      <c r="O34" s="122"/>
      <c r="P34" s="294"/>
    </row>
    <row r="35" spans="1:16" ht="12.75">
      <c r="A35" s="337" t="s">
        <v>102</v>
      </c>
      <c r="B35" s="336" t="s">
        <v>101</v>
      </c>
      <c r="C35" s="313"/>
      <c r="D35" s="312">
        <v>250000</v>
      </c>
      <c r="E35" s="312"/>
      <c r="F35" s="335">
        <v>0.3</v>
      </c>
      <c r="G35" s="328">
        <f t="shared" si="1"/>
        <v>0.39799999999999996</v>
      </c>
      <c r="H35" s="334"/>
      <c r="I35" s="299"/>
      <c r="J35" s="297"/>
      <c r="K35" s="297"/>
      <c r="L35" s="298"/>
      <c r="M35" s="297"/>
      <c r="N35" s="296"/>
      <c r="O35" s="295"/>
      <c r="P35" s="294"/>
    </row>
    <row r="36" spans="1:16" ht="12.75">
      <c r="A36" s="337" t="s">
        <v>102</v>
      </c>
      <c r="B36" s="336" t="s">
        <v>101</v>
      </c>
      <c r="C36" s="313"/>
      <c r="D36" s="312">
        <v>500000</v>
      </c>
      <c r="E36" s="312"/>
      <c r="F36" s="335">
        <v>0.2</v>
      </c>
      <c r="G36" s="328">
        <f t="shared" si="1"/>
        <v>0.29900000000000004</v>
      </c>
      <c r="H36" s="334"/>
      <c r="I36" s="299"/>
      <c r="J36" s="297"/>
      <c r="K36" s="297"/>
      <c r="L36" s="298"/>
      <c r="M36" s="297"/>
      <c r="N36" s="296"/>
      <c r="O36" s="295"/>
      <c r="P36" s="294"/>
    </row>
    <row r="37" spans="1:16" ht="13.5" thickBot="1">
      <c r="A37" s="333" t="s">
        <v>102</v>
      </c>
      <c r="B37" s="332" t="s">
        <v>101</v>
      </c>
      <c r="C37" s="331"/>
      <c r="D37" s="330">
        <v>1000000</v>
      </c>
      <c r="E37" s="330"/>
      <c r="F37" s="329">
        <v>0.1</v>
      </c>
      <c r="G37" s="328">
        <f>F37</f>
        <v>0.1</v>
      </c>
      <c r="I37" s="299"/>
      <c r="J37" s="297"/>
      <c r="K37" s="297"/>
      <c r="L37" s="298"/>
      <c r="M37" s="297"/>
      <c r="N37" s="296"/>
      <c r="O37" s="295"/>
      <c r="P37" s="294"/>
    </row>
    <row r="38" spans="9:16" ht="13.5" thickBot="1">
      <c r="I38" s="299"/>
      <c r="J38" s="297"/>
      <c r="K38" s="297"/>
      <c r="L38" s="298"/>
      <c r="M38" s="297"/>
      <c r="N38" s="296"/>
      <c r="O38" s="295"/>
      <c r="P38" s="294"/>
    </row>
    <row r="39" spans="1:16" ht="13.5" thickBot="1">
      <c r="A39" s="327"/>
      <c r="B39" s="326"/>
      <c r="C39" s="326"/>
      <c r="D39" s="326"/>
      <c r="E39" s="326"/>
      <c r="F39" s="325" t="str">
        <f>F14</f>
        <v>novembre 2014 - novembre 2017 / November 2014 - November 2017</v>
      </c>
      <c r="I39" s="299"/>
      <c r="J39" s="297"/>
      <c r="K39" s="297"/>
      <c r="L39" s="298"/>
      <c r="M39" s="297"/>
      <c r="N39" s="296"/>
      <c r="O39" s="295"/>
      <c r="P39" s="294"/>
    </row>
    <row r="40" spans="1:16" ht="13.5" thickBot="1">
      <c r="A40" s="324" t="s">
        <v>100</v>
      </c>
      <c r="B40" s="323"/>
      <c r="C40" s="323"/>
      <c r="D40" s="323"/>
      <c r="E40" s="323"/>
      <c r="F40" s="322"/>
      <c r="G40" s="321"/>
      <c r="I40" s="299"/>
      <c r="J40" s="297"/>
      <c r="K40" s="297"/>
      <c r="L40" s="298"/>
      <c r="M40" s="297"/>
      <c r="N40" s="296"/>
      <c r="O40" s="295"/>
      <c r="P40" s="294"/>
    </row>
    <row r="41" spans="1:16" ht="12.75">
      <c r="A41" s="320" t="s">
        <v>99</v>
      </c>
      <c r="B41" s="319" t="s">
        <v>98</v>
      </c>
      <c r="C41" s="318"/>
      <c r="D41" s="317" t="s">
        <v>97</v>
      </c>
      <c r="E41" s="316"/>
      <c r="F41" s="315"/>
      <c r="G41" s="294"/>
      <c r="I41" s="299"/>
      <c r="J41" s="297"/>
      <c r="K41" s="297"/>
      <c r="L41" s="298"/>
      <c r="M41" s="297"/>
      <c r="N41" s="296"/>
      <c r="O41" s="295"/>
      <c r="P41" s="294"/>
    </row>
    <row r="42" spans="1:16" ht="12.75">
      <c r="A42" s="314" t="s">
        <v>96</v>
      </c>
      <c r="B42" s="309" t="s">
        <v>95</v>
      </c>
      <c r="C42" s="313"/>
      <c r="D42" s="307" t="s">
        <v>94</v>
      </c>
      <c r="E42" s="312"/>
      <c r="F42" s="306"/>
      <c r="G42" s="294"/>
      <c r="I42" s="299"/>
      <c r="J42" s="297"/>
      <c r="K42" s="297"/>
      <c r="L42" s="298"/>
      <c r="M42" s="297"/>
      <c r="N42" s="296"/>
      <c r="O42" s="295"/>
      <c r="P42" s="294"/>
    </row>
    <row r="43" spans="1:16" ht="12.75">
      <c r="A43" s="311"/>
      <c r="B43" s="313"/>
      <c r="C43" s="313"/>
      <c r="D43" s="312"/>
      <c r="E43" s="312"/>
      <c r="F43" s="306"/>
      <c r="G43" s="294"/>
      <c r="I43" s="299"/>
      <c r="J43" s="297"/>
      <c r="K43" s="297"/>
      <c r="L43" s="298"/>
      <c r="M43" s="297"/>
      <c r="N43" s="296"/>
      <c r="O43" s="295"/>
      <c r="P43" s="294"/>
    </row>
    <row r="44" spans="1:16" ht="12.75">
      <c r="A44" s="311" t="s">
        <v>93</v>
      </c>
      <c r="B44" s="310">
        <f>B45/2</f>
        <v>750</v>
      </c>
      <c r="C44" s="309" t="s">
        <v>30</v>
      </c>
      <c r="D44" s="308">
        <v>0.026</v>
      </c>
      <c r="E44" s="307" t="s">
        <v>27</v>
      </c>
      <c r="F44" s="306"/>
      <c r="G44" s="294"/>
      <c r="I44" s="299"/>
      <c r="J44" s="297"/>
      <c r="K44" s="297"/>
      <c r="L44" s="298"/>
      <c r="M44" s="297"/>
      <c r="N44" s="296"/>
      <c r="O44" s="295"/>
      <c r="P44" s="294"/>
    </row>
    <row r="45" spans="1:16" ht="12.75">
      <c r="A45" s="311" t="s">
        <v>92</v>
      </c>
      <c r="B45" s="310">
        <v>1500</v>
      </c>
      <c r="C45" s="309" t="s">
        <v>30</v>
      </c>
      <c r="D45" s="308">
        <v>0.052</v>
      </c>
      <c r="E45" s="307" t="s">
        <v>27</v>
      </c>
      <c r="F45" s="306"/>
      <c r="G45" s="294"/>
      <c r="I45" s="299"/>
      <c r="J45" s="297"/>
      <c r="K45" s="297"/>
      <c r="L45" s="298"/>
      <c r="M45" s="297"/>
      <c r="N45" s="296"/>
      <c r="O45" s="295"/>
      <c r="P45" s="294"/>
    </row>
    <row r="46" spans="1:16" ht="12.75">
      <c r="A46" s="311" t="s">
        <v>64</v>
      </c>
      <c r="B46" s="310">
        <v>1500</v>
      </c>
      <c r="C46" s="309" t="s">
        <v>30</v>
      </c>
      <c r="D46" s="308">
        <v>0.052</v>
      </c>
      <c r="E46" s="307" t="s">
        <v>27</v>
      </c>
      <c r="F46" s="306"/>
      <c r="G46" s="294"/>
      <c r="I46" s="299"/>
      <c r="J46" s="297"/>
      <c r="K46" s="297"/>
      <c r="L46" s="298"/>
      <c r="M46" s="297"/>
      <c r="N46" s="296"/>
      <c r="O46" s="295"/>
      <c r="P46" s="294"/>
    </row>
    <row r="47" spans="1:16" ht="13.5" thickBot="1">
      <c r="A47" s="305" t="s">
        <v>91</v>
      </c>
      <c r="B47" s="304">
        <v>1125</v>
      </c>
      <c r="C47" s="303" t="s">
        <v>30</v>
      </c>
      <c r="D47" s="302">
        <v>0.039</v>
      </c>
      <c r="E47" s="301" t="s">
        <v>27</v>
      </c>
      <c r="F47" s="300"/>
      <c r="G47" s="294"/>
      <c r="I47" s="299"/>
      <c r="J47" s="297"/>
      <c r="K47" s="297"/>
      <c r="L47" s="298"/>
      <c r="M47" s="297"/>
      <c r="N47" s="296"/>
      <c r="O47" s="295"/>
      <c r="P47" s="294"/>
    </row>
    <row r="48" spans="9:16" ht="12.75">
      <c r="I48" s="294"/>
      <c r="J48" s="294"/>
      <c r="K48" s="294"/>
      <c r="L48" s="294"/>
      <c r="M48" s="294"/>
      <c r="N48" s="294"/>
      <c r="O48" s="294"/>
      <c r="P48" s="294"/>
    </row>
    <row r="49" spans="9:16" ht="12.75">
      <c r="I49" s="294"/>
      <c r="J49" s="294"/>
      <c r="K49" s="294"/>
      <c r="L49" s="294"/>
      <c r="M49" s="294"/>
      <c r="N49" s="294"/>
      <c r="O49" s="294"/>
      <c r="P49" s="294"/>
    </row>
  </sheetData>
  <sheetProtection password="BD42" sheet="1"/>
  <printOptions/>
  <pageMargins left="0.3937007874015748" right="0.7086614173228347" top="0.7874015748031497" bottom="0.7874015748031497" header="0.31496062992125984" footer="0.31496062992125984"/>
  <pageSetup horizontalDpi="300" verticalDpi="300" orientation="portrait" paperSize="9" scale="98" r:id="rId1"/>
  <headerFooter>
    <oddHeader>&amp;LCalcolo del compenso professionale per l'elaborazione di piani di attuazione / Berechnung zur Vergütung für freiberufliche Leistungen zur Erstellung von Durchführungsplänen</oddHeader>
    <oddFooter>&amp;LOrdine degli Architetti, Pianificatori, Paesaggisti, Conservatori della Provincia di Bolzano
Kammer der Architekten, Raumplaner, Landschaftsplaner, Denkmalpfleger der Provinz Bozen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ordine-arch-bz-kammer</dc:creator>
  <cp:keywords/>
  <dc:description/>
  <cp:lastModifiedBy>win</cp:lastModifiedBy>
  <cp:lastPrinted>2014-12-04T14:02:18Z</cp:lastPrinted>
  <dcterms:created xsi:type="dcterms:W3CDTF">2014-11-30T12:12:53Z</dcterms:created>
  <dcterms:modified xsi:type="dcterms:W3CDTF">2014-12-06T07:03:52Z</dcterms:modified>
  <cp:category/>
  <cp:version/>
  <cp:contentType/>
  <cp:contentStatus/>
</cp:coreProperties>
</file>